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<sst xmlns="http://schemas.openxmlformats.org/spreadsheetml/2006/main" count="51" uniqueCount="50">
  <si>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АНАЛИЗ ИСПОЛНЕНИЯ КОНСОЛИДИРОВАННОГО  БЮДЖЕТА ОРИЧЕВСКОГО РАЙОНА    </t>
  </si>
  <si>
    <t>тыс.руб</t>
  </si>
  <si>
    <t>Наименование доходных источников</t>
  </si>
  <si>
    <t>Первон.план  2009г.</t>
  </si>
  <si>
    <t>Уточн.годовой  план 2009г.</t>
  </si>
  <si>
    <t>Уточн. план     1 полуг.</t>
  </si>
  <si>
    <t>Фактически поступило в 2009 году</t>
  </si>
  <si>
    <t xml:space="preserve"> факт в % к уточ. год.пл.</t>
  </si>
  <si>
    <t>факт в % к плану 1полуг.</t>
  </si>
  <si>
    <t>Уд.вес в общем об.пост.</t>
  </si>
  <si>
    <t>Факт.за 1полуг. 2008г</t>
  </si>
  <si>
    <t>Факт.2009г.к уров.пр.г.</t>
  </si>
  <si>
    <t>Недоимка</t>
  </si>
  <si>
    <t>с начала года</t>
  </si>
  <si>
    <t>на 1.01. 2009</t>
  </si>
  <si>
    <t>на 1. 07.  2009</t>
  </si>
  <si>
    <t>из них</t>
  </si>
  <si>
    <t>%</t>
  </si>
  <si>
    <t>+,-</t>
  </si>
  <si>
    <t>квартал</t>
  </si>
  <si>
    <t>апр.</t>
  </si>
  <si>
    <t>май</t>
  </si>
  <si>
    <t>июнь</t>
  </si>
  <si>
    <t>НДФЛ</t>
  </si>
  <si>
    <t>в т.ч.без доп.нормат.</t>
  </si>
  <si>
    <t>Ед.налог на вмен.доход</t>
  </si>
  <si>
    <t>Единый с/х налог</t>
  </si>
  <si>
    <t>Налог на имущ.физ.лиц.</t>
  </si>
  <si>
    <t>Налог на им-во орг-й</t>
  </si>
  <si>
    <t xml:space="preserve">Земельный налог </t>
  </si>
  <si>
    <t>Госпошлина</t>
  </si>
  <si>
    <t>Задол.по отмен.налогам</t>
  </si>
  <si>
    <t>Итого по налоговым</t>
  </si>
  <si>
    <t>Дивиденды</t>
  </si>
  <si>
    <t>Дох.от аренды земли</t>
  </si>
  <si>
    <t>Дох.от аренды им-ва</t>
  </si>
  <si>
    <t>Доходы от  прибыли</t>
  </si>
  <si>
    <t>Пл.за нег.возд.на окр.ср.</t>
  </si>
  <si>
    <t>Дох. от прод.им-ва</t>
  </si>
  <si>
    <t>Дох.от прод.земли</t>
  </si>
  <si>
    <t>Штрафы</t>
  </si>
  <si>
    <t>Прочие доходы</t>
  </si>
  <si>
    <t>Возврат субвенций</t>
  </si>
  <si>
    <t>Итого по неналоговым</t>
  </si>
  <si>
    <t>Доходы от предпр.д-ти</t>
  </si>
  <si>
    <t>ВСЕГО</t>
  </si>
  <si>
    <t>в т.ч.без доп.нормат. по НДФЛ в 2008г.</t>
  </si>
  <si>
    <t>рост</t>
  </si>
  <si>
    <t>Исполнитель Кучина В.Л. тел.(83354) 2-22-88</t>
  </si>
  <si>
    <t xml:space="preserve">                                на 1 июля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</si>
</sst>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left"/>
    </xf>
    <xf numFmtId="164" fontId="12" fillId="0" borderId="12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60" workbookViewId="0" topLeftCell="A1">
      <selection activeCell="J13" sqref="J13"/>
    </sheetView>
  </sheetViews>
  <sheetFormatPr defaultColWidth="9.00390625" defaultRowHeight="12.75"/>
  <cols>
    <col min="1" max="1" width="23.25390625" style="69" customWidth="1"/>
    <col min="2" max="2" width="9.75390625" style="70" customWidth="1"/>
    <col min="3" max="3" width="10.125" style="71" customWidth="1"/>
    <col min="4" max="4" width="9.375" style="74" customWidth="1"/>
    <col min="5" max="5" width="10.875" style="72" customWidth="1"/>
    <col min="6" max="6" width="11.625" style="69" customWidth="1"/>
    <col min="7" max="7" width="9.00390625" style="69" customWidth="1"/>
    <col min="8" max="8" width="9.375" style="69" bestFit="1" customWidth="1"/>
    <col min="9" max="9" width="9.00390625" style="69" customWidth="1"/>
    <col min="10" max="10" width="7.875" style="69" customWidth="1"/>
    <col min="11" max="11" width="10.25390625" style="69" customWidth="1"/>
    <col min="12" max="12" width="7.125" style="69" customWidth="1"/>
    <col min="13" max="13" width="11.375" style="71" customWidth="1"/>
    <col min="14" max="14" width="7.875" style="69" customWidth="1"/>
    <col min="15" max="15" width="10.125" style="69" customWidth="1"/>
    <col min="16" max="16" width="8.25390625" style="69" customWidth="1"/>
    <col min="17" max="17" width="7.875" style="69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8.75">
      <c r="A2" s="3" t="s">
        <v>49</v>
      </c>
      <c r="B2" s="4"/>
      <c r="C2" s="5"/>
      <c r="D2" s="5"/>
      <c r="E2" s="3"/>
      <c r="F2" s="3"/>
      <c r="G2" s="3"/>
      <c r="H2" s="3"/>
      <c r="I2" s="3"/>
      <c r="J2" s="3"/>
      <c r="K2" s="3"/>
      <c r="L2" s="3"/>
      <c r="M2" s="5"/>
      <c r="N2" s="3" t="s">
        <v>1</v>
      </c>
      <c r="O2" s="3"/>
      <c r="P2" s="3"/>
      <c r="Q2" s="3"/>
    </row>
    <row r="3" spans="1:17" ht="15.7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1"/>
      <c r="J3" s="6" t="s">
        <v>7</v>
      </c>
      <c r="K3" s="12" t="s">
        <v>8</v>
      </c>
      <c r="L3" s="6" t="s">
        <v>9</v>
      </c>
      <c r="M3" s="13" t="s">
        <v>10</v>
      </c>
      <c r="N3" s="12" t="s">
        <v>11</v>
      </c>
      <c r="O3" s="14"/>
      <c r="P3" s="9" t="s">
        <v>12</v>
      </c>
      <c r="Q3" s="11"/>
    </row>
    <row r="4" spans="1:17" ht="15.75">
      <c r="A4" s="15"/>
      <c r="B4" s="16"/>
      <c r="C4" s="17"/>
      <c r="D4" s="18"/>
      <c r="E4" s="6" t="s">
        <v>13</v>
      </c>
      <c r="F4" s="19"/>
      <c r="G4" s="19"/>
      <c r="H4" s="19"/>
      <c r="I4" s="20"/>
      <c r="J4" s="15"/>
      <c r="K4" s="21"/>
      <c r="L4" s="15"/>
      <c r="M4" s="22"/>
      <c r="N4" s="23"/>
      <c r="O4" s="24"/>
      <c r="P4" s="25" t="s">
        <v>14</v>
      </c>
      <c r="Q4" s="25" t="s">
        <v>15</v>
      </c>
    </row>
    <row r="5" spans="1:17" ht="15.75">
      <c r="A5" s="15"/>
      <c r="B5" s="16"/>
      <c r="C5" s="17"/>
      <c r="D5" s="18"/>
      <c r="E5" s="15"/>
      <c r="F5" s="26">
        <v>2</v>
      </c>
      <c r="G5" s="9" t="s">
        <v>16</v>
      </c>
      <c r="H5" s="10"/>
      <c r="I5" s="11"/>
      <c r="J5" s="15"/>
      <c r="K5" s="21"/>
      <c r="L5" s="15"/>
      <c r="M5" s="22"/>
      <c r="N5" s="27" t="s">
        <v>17</v>
      </c>
      <c r="O5" s="28" t="s">
        <v>18</v>
      </c>
      <c r="P5" s="29"/>
      <c r="Q5" s="29"/>
    </row>
    <row r="6" spans="1:17" ht="15.75">
      <c r="A6" s="30"/>
      <c r="B6" s="31"/>
      <c r="C6" s="32"/>
      <c r="D6" s="33"/>
      <c r="E6" s="30"/>
      <c r="F6" s="34" t="s">
        <v>19</v>
      </c>
      <c r="G6" s="35" t="s">
        <v>20</v>
      </c>
      <c r="H6" s="35" t="s">
        <v>21</v>
      </c>
      <c r="I6" s="35" t="s">
        <v>22</v>
      </c>
      <c r="J6" s="30"/>
      <c r="K6" s="36"/>
      <c r="L6" s="30"/>
      <c r="M6" s="37"/>
      <c r="N6" s="38"/>
      <c r="O6" s="39"/>
      <c r="P6" s="40"/>
      <c r="Q6" s="40"/>
    </row>
    <row r="7" spans="1:17" ht="12.75">
      <c r="A7" s="41">
        <v>1</v>
      </c>
      <c r="B7" s="42"/>
      <c r="C7" s="43"/>
      <c r="D7" s="44"/>
      <c r="E7" s="45">
        <v>4</v>
      </c>
      <c r="F7" s="41">
        <v>5</v>
      </c>
      <c r="G7" s="41">
        <v>6</v>
      </c>
      <c r="H7" s="41">
        <v>7</v>
      </c>
      <c r="I7" s="41">
        <v>8</v>
      </c>
      <c r="J7" s="46">
        <v>9</v>
      </c>
      <c r="K7" s="47"/>
      <c r="L7" s="47">
        <v>11</v>
      </c>
      <c r="M7" s="43">
        <v>12</v>
      </c>
      <c r="N7" s="41">
        <v>13</v>
      </c>
      <c r="O7" s="41">
        <v>14</v>
      </c>
      <c r="P7" s="46">
        <v>15</v>
      </c>
      <c r="Q7" s="46">
        <v>16</v>
      </c>
    </row>
    <row r="8" spans="1:17" ht="15.75">
      <c r="A8" s="48" t="s">
        <v>23</v>
      </c>
      <c r="B8" s="49">
        <v>82804</v>
      </c>
      <c r="C8" s="50">
        <v>81685</v>
      </c>
      <c r="D8" s="51">
        <v>32199.2</v>
      </c>
      <c r="E8" s="52">
        <v>30687.2</v>
      </c>
      <c r="F8" s="52">
        <f>G8+H8+I8</f>
        <v>16644.2</v>
      </c>
      <c r="G8" s="53">
        <v>5683</v>
      </c>
      <c r="H8" s="53">
        <v>5152</v>
      </c>
      <c r="I8" s="53">
        <v>5809.2</v>
      </c>
      <c r="J8" s="54">
        <f>E8/C8*100</f>
        <v>37.56772969333415</v>
      </c>
      <c r="K8" s="55">
        <f>E8/D8*100</f>
        <v>95.30423116102263</v>
      </c>
      <c r="L8" s="55">
        <f>E8/E31*100</f>
        <v>50.04133801450338</v>
      </c>
      <c r="M8" s="51">
        <v>49607</v>
      </c>
      <c r="N8" s="54">
        <f>E8/M8*100</f>
        <v>61.8606245086379</v>
      </c>
      <c r="O8" s="56">
        <f aca="true" t="shared" si="0" ref="O8:O17">E8-M8</f>
        <v>-18919.8</v>
      </c>
      <c r="P8" s="53">
        <v>396</v>
      </c>
      <c r="Q8" s="53">
        <f>1053+351</f>
        <v>1404</v>
      </c>
    </row>
    <row r="9" spans="1:17" ht="15.75">
      <c r="A9" s="48" t="s">
        <v>24</v>
      </c>
      <c r="B9" s="49"/>
      <c r="C9" s="50"/>
      <c r="D9" s="57"/>
      <c r="E9" s="52"/>
      <c r="F9" s="52">
        <f aca="true" t="shared" si="1" ref="F9:F30">G9+H9+I9</f>
        <v>0</v>
      </c>
      <c r="G9" s="53"/>
      <c r="H9" s="53"/>
      <c r="I9" s="53"/>
      <c r="J9" s="54"/>
      <c r="K9" s="55"/>
      <c r="L9" s="55"/>
      <c r="M9" s="51">
        <v>32529.2</v>
      </c>
      <c r="N9" s="54">
        <f>E8/M9*100</f>
        <v>94.33739532481586</v>
      </c>
      <c r="O9" s="56">
        <f>E8-M9</f>
        <v>-1842</v>
      </c>
      <c r="P9" s="53"/>
      <c r="Q9" s="53"/>
    </row>
    <row r="10" spans="1:17" ht="15.75">
      <c r="A10" s="48" t="s">
        <v>25</v>
      </c>
      <c r="B10" s="49">
        <v>5178</v>
      </c>
      <c r="C10" s="50">
        <v>5178</v>
      </c>
      <c r="D10" s="51">
        <v>2400</v>
      </c>
      <c r="E10" s="52">
        <v>2514.4</v>
      </c>
      <c r="F10" s="52">
        <f t="shared" si="1"/>
        <v>1241.4</v>
      </c>
      <c r="G10" s="53">
        <v>1122</v>
      </c>
      <c r="H10" s="53">
        <v>87</v>
      </c>
      <c r="I10" s="53">
        <v>32.4</v>
      </c>
      <c r="J10" s="54">
        <f aca="true" t="shared" si="2" ref="J10:J31">E10/C10*100</f>
        <v>48.55928930088837</v>
      </c>
      <c r="K10" s="55">
        <f>E10/D10*100</f>
        <v>104.76666666666668</v>
      </c>
      <c r="L10" s="55">
        <f>E10/E31*100</f>
        <v>4.100209217643424</v>
      </c>
      <c r="M10" s="51">
        <v>2389</v>
      </c>
      <c r="N10" s="54">
        <f aca="true" t="shared" si="3" ref="N10:N17">E10/M10*100</f>
        <v>105.24905818334031</v>
      </c>
      <c r="O10" s="56">
        <f t="shared" si="0"/>
        <v>125.40000000000009</v>
      </c>
      <c r="P10" s="53">
        <v>221</v>
      </c>
      <c r="Q10" s="53">
        <v>182</v>
      </c>
    </row>
    <row r="11" spans="1:17" ht="15.75">
      <c r="A11" s="48" t="s">
        <v>26</v>
      </c>
      <c r="B11" s="49">
        <v>2</v>
      </c>
      <c r="C11" s="50">
        <v>2</v>
      </c>
      <c r="D11" s="51"/>
      <c r="E11" s="52">
        <v>2.6</v>
      </c>
      <c r="F11" s="52">
        <f t="shared" si="1"/>
        <v>2.6</v>
      </c>
      <c r="G11" s="53">
        <v>2</v>
      </c>
      <c r="H11" s="53"/>
      <c r="I11" s="53">
        <v>0.6</v>
      </c>
      <c r="J11" s="54">
        <f t="shared" si="2"/>
        <v>130</v>
      </c>
      <c r="K11" s="55"/>
      <c r="L11" s="55">
        <f>E11/E31*100</f>
        <v>0.004239796359319481</v>
      </c>
      <c r="M11" s="51">
        <v>3</v>
      </c>
      <c r="N11" s="54">
        <f t="shared" si="3"/>
        <v>86.66666666666667</v>
      </c>
      <c r="O11" s="56">
        <f t="shared" si="0"/>
        <v>-0.3999999999999999</v>
      </c>
      <c r="P11" s="53"/>
      <c r="Q11" s="53"/>
    </row>
    <row r="12" spans="1:17" ht="15.75">
      <c r="A12" s="48" t="s">
        <v>27</v>
      </c>
      <c r="B12" s="49">
        <v>254</v>
      </c>
      <c r="C12" s="50">
        <v>254</v>
      </c>
      <c r="D12" s="51">
        <v>25.4</v>
      </c>
      <c r="E12" s="52">
        <v>29.3</v>
      </c>
      <c r="F12" s="52">
        <f t="shared" si="1"/>
        <v>17.3</v>
      </c>
      <c r="G12" s="53">
        <v>1</v>
      </c>
      <c r="H12" s="53">
        <v>3</v>
      </c>
      <c r="I12" s="53">
        <v>13.3</v>
      </c>
      <c r="J12" s="54">
        <f t="shared" si="2"/>
        <v>11.535433070866143</v>
      </c>
      <c r="K12" s="55">
        <f aca="true" t="shared" si="4" ref="K12:K17">E12/D12*100</f>
        <v>115.35433070866144</v>
      </c>
      <c r="L12" s="55">
        <f>E12/E31*100</f>
        <v>0.04777924358771569</v>
      </c>
      <c r="M12" s="51">
        <v>33</v>
      </c>
      <c r="N12" s="54">
        <f t="shared" si="3"/>
        <v>88.7878787878788</v>
      </c>
      <c r="O12" s="56">
        <f t="shared" si="0"/>
        <v>-3.6999999999999993</v>
      </c>
      <c r="P12" s="53">
        <v>119</v>
      </c>
      <c r="Q12" s="53">
        <v>194</v>
      </c>
    </row>
    <row r="13" spans="1:17" ht="15.75">
      <c r="A13" s="48" t="s">
        <v>28</v>
      </c>
      <c r="B13" s="49">
        <v>5650</v>
      </c>
      <c r="C13" s="50">
        <v>5650</v>
      </c>
      <c r="D13" s="51">
        <v>2750</v>
      </c>
      <c r="E13" s="52">
        <v>2112.6</v>
      </c>
      <c r="F13" s="52">
        <f t="shared" si="1"/>
        <v>1342.6</v>
      </c>
      <c r="G13" s="53">
        <v>1201</v>
      </c>
      <c r="H13" s="53">
        <v>123</v>
      </c>
      <c r="I13" s="53">
        <v>18.6</v>
      </c>
      <c r="J13" s="54">
        <f t="shared" si="2"/>
        <v>37.39115044247787</v>
      </c>
      <c r="K13" s="55">
        <f t="shared" si="4"/>
        <v>76.82181818181817</v>
      </c>
      <c r="L13" s="55">
        <f>E13/E31*100</f>
        <v>3.4449976110378215</v>
      </c>
      <c r="M13" s="51">
        <v>2556</v>
      </c>
      <c r="N13" s="54">
        <f t="shared" si="3"/>
        <v>82.65258215962442</v>
      </c>
      <c r="O13" s="56">
        <f t="shared" si="0"/>
        <v>-443.4000000000001</v>
      </c>
      <c r="P13" s="53">
        <v>159</v>
      </c>
      <c r="Q13" s="53">
        <v>771</v>
      </c>
    </row>
    <row r="14" spans="1:17" ht="15.75">
      <c r="A14" s="48" t="s">
        <v>29</v>
      </c>
      <c r="B14" s="49">
        <v>1698</v>
      </c>
      <c r="C14" s="50">
        <v>1716</v>
      </c>
      <c r="D14" s="51">
        <v>709.7</v>
      </c>
      <c r="E14" s="52">
        <v>1333.7</v>
      </c>
      <c r="F14" s="52">
        <f t="shared" si="1"/>
        <v>590.7</v>
      </c>
      <c r="G14" s="53">
        <v>304</v>
      </c>
      <c r="H14" s="53">
        <v>107</v>
      </c>
      <c r="I14" s="53">
        <v>179.7</v>
      </c>
      <c r="J14" s="54">
        <f t="shared" si="2"/>
        <v>77.72144522144522</v>
      </c>
      <c r="K14" s="55">
        <f t="shared" si="4"/>
        <v>187.92447513033676</v>
      </c>
      <c r="L14" s="55">
        <f>E14/E31*100</f>
        <v>2.1748524632401507</v>
      </c>
      <c r="M14" s="51">
        <v>860</v>
      </c>
      <c r="N14" s="54">
        <f t="shared" si="3"/>
        <v>155.08139534883722</v>
      </c>
      <c r="O14" s="56">
        <f t="shared" si="0"/>
        <v>473.70000000000005</v>
      </c>
      <c r="P14" s="53">
        <v>300</v>
      </c>
      <c r="Q14" s="53">
        <v>539</v>
      </c>
    </row>
    <row r="15" spans="1:17" ht="15.75">
      <c r="A15" s="48" t="s">
        <v>30</v>
      </c>
      <c r="B15" s="49">
        <v>1125</v>
      </c>
      <c r="C15" s="50">
        <v>1125</v>
      </c>
      <c r="D15" s="51">
        <v>605</v>
      </c>
      <c r="E15" s="52">
        <v>603.6</v>
      </c>
      <c r="F15" s="52">
        <f t="shared" si="1"/>
        <v>342.6</v>
      </c>
      <c r="G15" s="53">
        <v>113</v>
      </c>
      <c r="H15" s="53">
        <v>75</v>
      </c>
      <c r="I15" s="53">
        <f>58.4+96.2</f>
        <v>154.6</v>
      </c>
      <c r="J15" s="54">
        <f t="shared" si="2"/>
        <v>53.65333333333333</v>
      </c>
      <c r="K15" s="55">
        <f t="shared" si="4"/>
        <v>99.76859504132231</v>
      </c>
      <c r="L15" s="55">
        <f>E15/E31*100</f>
        <v>0.9842850317250919</v>
      </c>
      <c r="M15" s="51">
        <v>556</v>
      </c>
      <c r="N15" s="54">
        <f t="shared" si="3"/>
        <v>108.56115107913669</v>
      </c>
      <c r="O15" s="56">
        <f t="shared" si="0"/>
        <v>47.60000000000002</v>
      </c>
      <c r="P15" s="53"/>
      <c r="Q15" s="58"/>
    </row>
    <row r="16" spans="1:17" ht="15.75">
      <c r="A16" s="48" t="s">
        <v>31</v>
      </c>
      <c r="B16" s="49"/>
      <c r="C16" s="50"/>
      <c r="D16" s="51"/>
      <c r="E16" s="52">
        <v>-34.3</v>
      </c>
      <c r="F16" s="52">
        <f t="shared" si="1"/>
        <v>1.7</v>
      </c>
      <c r="G16" s="53">
        <v>0</v>
      </c>
      <c r="H16" s="53">
        <v>1</v>
      </c>
      <c r="I16" s="53">
        <v>0.7</v>
      </c>
      <c r="J16" s="54"/>
      <c r="K16" s="55"/>
      <c r="L16" s="55">
        <f>E16/E31*100</f>
        <v>-0.055932698124868535</v>
      </c>
      <c r="M16" s="51">
        <v>6</v>
      </c>
      <c r="N16" s="54">
        <f t="shared" si="3"/>
        <v>-571.6666666666666</v>
      </c>
      <c r="O16" s="56">
        <f t="shared" si="0"/>
        <v>-40.3</v>
      </c>
      <c r="P16" s="53">
        <v>509</v>
      </c>
      <c r="Q16" s="53">
        <f>248+83</f>
        <v>331</v>
      </c>
    </row>
    <row r="17" spans="1:17" ht="15.75">
      <c r="A17" s="59" t="s">
        <v>32</v>
      </c>
      <c r="B17" s="52">
        <f>SUM(B8:B16)</f>
        <v>96711</v>
      </c>
      <c r="C17" s="51">
        <f>SUM(C8:C16)</f>
        <v>95610</v>
      </c>
      <c r="D17" s="51">
        <f>SUM(D8:D16)</f>
        <v>38689.299999999996</v>
      </c>
      <c r="E17" s="52">
        <f>SUM(E8:E16)</f>
        <v>37249.09999999999</v>
      </c>
      <c r="F17" s="52">
        <f>SUM(F8:F16)</f>
        <v>20183.1</v>
      </c>
      <c r="G17" s="52">
        <f>SUM(G8:G16)</f>
        <v>8426</v>
      </c>
      <c r="H17" s="52">
        <f>SUM(H8:H16)</f>
        <v>5548</v>
      </c>
      <c r="I17" s="52">
        <f>SUM(I8:I16)</f>
        <v>6209.1</v>
      </c>
      <c r="J17" s="60">
        <f t="shared" si="2"/>
        <v>38.959418470871235</v>
      </c>
      <c r="K17" s="61">
        <f t="shared" si="4"/>
        <v>96.27752375979921</v>
      </c>
      <c r="L17" s="61">
        <f>E17/E31*100</f>
        <v>60.74176867997201</v>
      </c>
      <c r="M17" s="51">
        <f>M8+M10+M11+M12+M13+M14+M15+M16</f>
        <v>56010</v>
      </c>
      <c r="N17" s="54">
        <f t="shared" si="3"/>
        <v>66.50437421888947</v>
      </c>
      <c r="O17" s="56">
        <f t="shared" si="0"/>
        <v>-18760.90000000001</v>
      </c>
      <c r="P17" s="62">
        <f>SUM(P8:P16)</f>
        <v>1704</v>
      </c>
      <c r="Q17" s="62">
        <f>SUM(Q8:Q16)</f>
        <v>3421</v>
      </c>
    </row>
    <row r="18" spans="1:17" ht="15.75">
      <c r="A18" s="59" t="s">
        <v>24</v>
      </c>
      <c r="B18" s="52"/>
      <c r="C18" s="51"/>
      <c r="D18" s="51"/>
      <c r="E18" s="52"/>
      <c r="F18" s="52">
        <f t="shared" si="1"/>
        <v>0</v>
      </c>
      <c r="G18" s="62"/>
      <c r="H18" s="62"/>
      <c r="I18" s="62"/>
      <c r="J18" s="60"/>
      <c r="K18" s="61"/>
      <c r="L18" s="61"/>
      <c r="M18" s="51">
        <f>SUM(M9:M16)</f>
        <v>38932.2</v>
      </c>
      <c r="N18" s="54">
        <f>E17/M18*100</f>
        <v>95.67684333276823</v>
      </c>
      <c r="O18" s="56">
        <f>E17-M18</f>
        <v>-1683.1000000000058</v>
      </c>
      <c r="P18" s="62"/>
      <c r="Q18" s="62"/>
    </row>
    <row r="19" spans="1:17" ht="15.75">
      <c r="A19" s="48" t="s">
        <v>33</v>
      </c>
      <c r="B19" s="49">
        <v>18</v>
      </c>
      <c r="C19" s="50">
        <v>33</v>
      </c>
      <c r="D19" s="51">
        <v>33</v>
      </c>
      <c r="E19" s="52">
        <v>33.3</v>
      </c>
      <c r="F19" s="52">
        <f t="shared" si="1"/>
        <v>0.3</v>
      </c>
      <c r="G19" s="53">
        <v>0</v>
      </c>
      <c r="H19" s="53">
        <v>0</v>
      </c>
      <c r="I19" s="53">
        <v>0.3</v>
      </c>
      <c r="J19" s="54">
        <f t="shared" si="2"/>
        <v>100.9090909090909</v>
      </c>
      <c r="K19" s="55">
        <f aca="true" t="shared" si="5" ref="K19:K31">E19/D19*100</f>
        <v>100.9090909090909</v>
      </c>
      <c r="L19" s="55">
        <f>E19/E31*100</f>
        <v>0.05430200721743796</v>
      </c>
      <c r="M19" s="51">
        <v>16</v>
      </c>
      <c r="N19" s="54">
        <f aca="true" t="shared" si="6" ref="N19:N31">E19/M19*100</f>
        <v>208.12499999999997</v>
      </c>
      <c r="O19" s="56">
        <f aca="true" t="shared" si="7" ref="O19:O31">E19-M19</f>
        <v>17.299999999999997</v>
      </c>
      <c r="P19" s="53"/>
      <c r="Q19" s="53"/>
    </row>
    <row r="20" spans="1:17" ht="15.75">
      <c r="A20" s="48" t="s">
        <v>34</v>
      </c>
      <c r="B20" s="49">
        <v>8400</v>
      </c>
      <c r="C20" s="50">
        <v>7600</v>
      </c>
      <c r="D20" s="51">
        <v>3043.2</v>
      </c>
      <c r="E20" s="52">
        <v>1419.5</v>
      </c>
      <c r="F20" s="52">
        <f t="shared" si="1"/>
        <v>867.5</v>
      </c>
      <c r="G20" s="53">
        <v>402</v>
      </c>
      <c r="H20" s="53">
        <v>106</v>
      </c>
      <c r="I20" s="53">
        <v>359.5</v>
      </c>
      <c r="J20" s="54">
        <f t="shared" si="2"/>
        <v>18.677631578947366</v>
      </c>
      <c r="K20" s="55">
        <f t="shared" si="5"/>
        <v>46.644978969505786</v>
      </c>
      <c r="L20" s="55">
        <f>E20/E31*100</f>
        <v>2.314765743097693</v>
      </c>
      <c r="M20" s="51">
        <v>2470</v>
      </c>
      <c r="N20" s="54">
        <f t="shared" si="6"/>
        <v>57.469635627530366</v>
      </c>
      <c r="O20" s="56">
        <f t="shared" si="7"/>
        <v>-1050.5</v>
      </c>
      <c r="P20" s="53">
        <v>1324</v>
      </c>
      <c r="Q20" s="53">
        <v>1480</v>
      </c>
    </row>
    <row r="21" spans="1:17" ht="15.75">
      <c r="A21" s="48" t="s">
        <v>35</v>
      </c>
      <c r="B21" s="49">
        <v>5481</v>
      </c>
      <c r="C21" s="50">
        <v>5493</v>
      </c>
      <c r="D21" s="51">
        <v>2388</v>
      </c>
      <c r="E21" s="52">
        <v>2700.7</v>
      </c>
      <c r="F21" s="52">
        <f t="shared" si="1"/>
        <v>1449.7</v>
      </c>
      <c r="G21" s="53">
        <v>520</v>
      </c>
      <c r="H21" s="53">
        <v>342</v>
      </c>
      <c r="I21" s="53">
        <v>587.7</v>
      </c>
      <c r="J21" s="54">
        <f t="shared" si="2"/>
        <v>49.1662115419625</v>
      </c>
      <c r="K21" s="55">
        <f t="shared" si="5"/>
        <v>113.09463986599664</v>
      </c>
      <c r="L21" s="55">
        <f>E21/E31*100</f>
        <v>4.404006933697739</v>
      </c>
      <c r="M21" s="51">
        <v>2276</v>
      </c>
      <c r="N21" s="54">
        <f t="shared" si="6"/>
        <v>118.65992970123023</v>
      </c>
      <c r="O21" s="56">
        <f t="shared" si="7"/>
        <v>424.6999999999998</v>
      </c>
      <c r="P21" s="53">
        <v>130</v>
      </c>
      <c r="Q21" s="53">
        <v>138</v>
      </c>
    </row>
    <row r="22" spans="1:17" ht="15.75">
      <c r="A22" s="48" t="s">
        <v>36</v>
      </c>
      <c r="B22" s="49">
        <v>35</v>
      </c>
      <c r="C22" s="50">
        <v>105</v>
      </c>
      <c r="D22" s="51">
        <v>25</v>
      </c>
      <c r="E22" s="52">
        <v>120</v>
      </c>
      <c r="F22" s="52">
        <f t="shared" si="1"/>
        <v>120</v>
      </c>
      <c r="G22" s="53">
        <v>28</v>
      </c>
      <c r="H22" s="53">
        <v>30</v>
      </c>
      <c r="I22" s="53">
        <v>62</v>
      </c>
      <c r="J22" s="54">
        <f t="shared" si="2"/>
        <v>114.28571428571428</v>
      </c>
      <c r="K22" s="55"/>
      <c r="L22" s="55">
        <f>E22/E31*100</f>
        <v>0.19568290889166834</v>
      </c>
      <c r="M22" s="51">
        <v>37</v>
      </c>
      <c r="N22" s="54">
        <f t="shared" si="6"/>
        <v>324.3243243243243</v>
      </c>
      <c r="O22" s="56">
        <f t="shared" si="7"/>
        <v>83</v>
      </c>
      <c r="P22" s="53"/>
      <c r="Q22" s="53"/>
    </row>
    <row r="23" spans="1:17" ht="15.75">
      <c r="A23" s="48" t="s">
        <v>37</v>
      </c>
      <c r="B23" s="49">
        <v>859</v>
      </c>
      <c r="C23" s="50">
        <v>1564</v>
      </c>
      <c r="D23" s="51">
        <v>317</v>
      </c>
      <c r="E23" s="52">
        <v>1366.3</v>
      </c>
      <c r="F23" s="52">
        <f t="shared" si="1"/>
        <v>1204.3</v>
      </c>
      <c r="G23" s="53">
        <v>454</v>
      </c>
      <c r="H23" s="53">
        <v>252</v>
      </c>
      <c r="I23" s="53">
        <v>498.3</v>
      </c>
      <c r="J23" s="54">
        <f t="shared" si="2"/>
        <v>87.35933503836317</v>
      </c>
      <c r="K23" s="55">
        <f t="shared" si="5"/>
        <v>431.0094637223974</v>
      </c>
      <c r="L23" s="55">
        <f>E23/E31*100</f>
        <v>2.228012986822387</v>
      </c>
      <c r="M23" s="51">
        <v>606</v>
      </c>
      <c r="N23" s="54">
        <f t="shared" si="6"/>
        <v>225.46204620462044</v>
      </c>
      <c r="O23" s="56">
        <f t="shared" si="7"/>
        <v>760.3</v>
      </c>
      <c r="P23" s="53"/>
      <c r="Q23" s="53"/>
    </row>
    <row r="24" spans="1:17" ht="15.75">
      <c r="A24" s="48" t="s">
        <v>38</v>
      </c>
      <c r="B24" s="49">
        <v>1300</v>
      </c>
      <c r="C24" s="50">
        <v>1300</v>
      </c>
      <c r="D24" s="51">
        <v>620</v>
      </c>
      <c r="E24" s="52">
        <v>271.3</v>
      </c>
      <c r="F24" s="52">
        <f t="shared" si="1"/>
        <v>5.3</v>
      </c>
      <c r="G24" s="53">
        <v>0</v>
      </c>
      <c r="H24" s="53">
        <v>5</v>
      </c>
      <c r="I24" s="53">
        <v>0.3</v>
      </c>
      <c r="J24" s="54">
        <f t="shared" si="2"/>
        <v>20.86923076923077</v>
      </c>
      <c r="K24" s="55">
        <f t="shared" si="5"/>
        <v>43.75806451612904</v>
      </c>
      <c r="L24" s="55">
        <f>E24/E31*100</f>
        <v>0.44240644318591354</v>
      </c>
      <c r="M24" s="51">
        <v>1965</v>
      </c>
      <c r="N24" s="54">
        <f t="shared" si="6"/>
        <v>13.806615776081427</v>
      </c>
      <c r="O24" s="56">
        <f t="shared" si="7"/>
        <v>-1693.7</v>
      </c>
      <c r="P24" s="53"/>
      <c r="Q24" s="53"/>
    </row>
    <row r="25" spans="1:17" ht="15.75">
      <c r="A25" s="48" t="s">
        <v>39</v>
      </c>
      <c r="B25" s="49">
        <v>25</v>
      </c>
      <c r="C25" s="50">
        <v>335</v>
      </c>
      <c r="D25" s="51">
        <v>160</v>
      </c>
      <c r="E25" s="52">
        <v>632.6</v>
      </c>
      <c r="F25" s="52">
        <f t="shared" si="1"/>
        <v>616.64</v>
      </c>
      <c r="G25" s="53">
        <v>430</v>
      </c>
      <c r="H25" s="53">
        <v>186</v>
      </c>
      <c r="I25" s="53">
        <v>0.64</v>
      </c>
      <c r="J25" s="54">
        <f t="shared" si="2"/>
        <v>188.8358208955224</v>
      </c>
      <c r="K25" s="55">
        <f t="shared" si="5"/>
        <v>395.37500000000006</v>
      </c>
      <c r="L25" s="55">
        <f>E25/E29*100</f>
        <v>8.094482546831815</v>
      </c>
      <c r="M25" s="51">
        <v>342</v>
      </c>
      <c r="N25" s="54">
        <f t="shared" si="6"/>
        <v>184.97076023391813</v>
      </c>
      <c r="O25" s="56">
        <f t="shared" si="7"/>
        <v>290.6</v>
      </c>
      <c r="P25" s="53"/>
      <c r="Q25" s="53"/>
    </row>
    <row r="26" spans="1:17" ht="15.75">
      <c r="A26" s="48" t="s">
        <v>40</v>
      </c>
      <c r="B26" s="49">
        <v>1338</v>
      </c>
      <c r="C26" s="50">
        <v>1338</v>
      </c>
      <c r="D26" s="51">
        <v>657</v>
      </c>
      <c r="E26" s="52">
        <v>865</v>
      </c>
      <c r="F26" s="52">
        <f t="shared" si="1"/>
        <v>576</v>
      </c>
      <c r="G26" s="53">
        <v>168</v>
      </c>
      <c r="H26" s="53">
        <v>250</v>
      </c>
      <c r="I26" s="53">
        <v>158</v>
      </c>
      <c r="J26" s="54">
        <f t="shared" si="2"/>
        <v>64.64872944693573</v>
      </c>
      <c r="K26" s="55">
        <f t="shared" si="5"/>
        <v>131.65905631659055</v>
      </c>
      <c r="L26" s="55">
        <f>E26/E31*100</f>
        <v>1.4105476349274426</v>
      </c>
      <c r="M26" s="51">
        <v>690</v>
      </c>
      <c r="N26" s="54">
        <f t="shared" si="6"/>
        <v>125.36231884057972</v>
      </c>
      <c r="O26" s="56">
        <f t="shared" si="7"/>
        <v>175</v>
      </c>
      <c r="P26" s="53"/>
      <c r="Q26" s="53"/>
    </row>
    <row r="27" spans="1:17" ht="15.75">
      <c r="A27" s="48" t="s">
        <v>41</v>
      </c>
      <c r="B27" s="49">
        <v>292</v>
      </c>
      <c r="C27" s="50">
        <v>272</v>
      </c>
      <c r="D27" s="51">
        <v>201.6</v>
      </c>
      <c r="E27" s="52">
        <v>410</v>
      </c>
      <c r="F27" s="52">
        <f t="shared" si="1"/>
        <v>211</v>
      </c>
      <c r="G27" s="53">
        <v>90</v>
      </c>
      <c r="H27" s="53">
        <v>36</v>
      </c>
      <c r="I27" s="53">
        <f>46+39</f>
        <v>85</v>
      </c>
      <c r="J27" s="54">
        <f>E27/C27*100</f>
        <v>150.73529411764704</v>
      </c>
      <c r="K27" s="55">
        <f>E27/D27*100</f>
        <v>203.37301587301587</v>
      </c>
      <c r="L27" s="55">
        <f>E27/E30*100</f>
        <v>2.5216182638965767</v>
      </c>
      <c r="M27" s="51">
        <v>314</v>
      </c>
      <c r="N27" s="54">
        <f t="shared" si="6"/>
        <v>130.5732484076433</v>
      </c>
      <c r="O27" s="56">
        <f t="shared" si="7"/>
        <v>96</v>
      </c>
      <c r="P27" s="53"/>
      <c r="Q27" s="53"/>
    </row>
    <row r="28" spans="1:17" ht="15.75">
      <c r="A28" s="48" t="s">
        <v>42</v>
      </c>
      <c r="B28" s="49"/>
      <c r="C28" s="50">
        <v>-3.5</v>
      </c>
      <c r="D28" s="51"/>
      <c r="E28" s="52">
        <v>-3.5</v>
      </c>
      <c r="F28" s="52">
        <f t="shared" si="1"/>
        <v>0</v>
      </c>
      <c r="G28" s="53"/>
      <c r="H28" s="53"/>
      <c r="I28" s="53"/>
      <c r="J28" s="54">
        <f>E28/C28*100</f>
        <v>100</v>
      </c>
      <c r="K28" s="55"/>
      <c r="L28" s="55">
        <f>E28/E31*100</f>
        <v>-0.005707418176006993</v>
      </c>
      <c r="M28" s="63">
        <v>-220</v>
      </c>
      <c r="N28" s="54">
        <f t="shared" si="6"/>
        <v>1.5909090909090908</v>
      </c>
      <c r="O28" s="56">
        <f t="shared" si="7"/>
        <v>216.5</v>
      </c>
      <c r="P28" s="53"/>
      <c r="Q28" s="53"/>
    </row>
    <row r="29" spans="1:17" ht="15.75">
      <c r="A29" s="59" t="s">
        <v>43</v>
      </c>
      <c r="B29" s="52">
        <f>SUM(B19:B28)</f>
        <v>17748</v>
      </c>
      <c r="C29" s="51">
        <f>SUM(C19:C28)</f>
        <v>18036.5</v>
      </c>
      <c r="D29" s="51">
        <f>SUM(D19:D28)</f>
        <v>7444.8</v>
      </c>
      <c r="E29" s="52">
        <f>SUM(E19:E28)</f>
        <v>7815.200000000001</v>
      </c>
      <c r="F29" s="52">
        <f>SUM(F19:F28)</f>
        <v>5050.740000000001</v>
      </c>
      <c r="G29" s="52">
        <f>SUM(G19:G28)</f>
        <v>2092</v>
      </c>
      <c r="H29" s="52">
        <f>SUM(H19:H28)</f>
        <v>1207</v>
      </c>
      <c r="I29" s="52">
        <f>SUM(I19:I28)</f>
        <v>1751.74</v>
      </c>
      <c r="J29" s="54">
        <f>E29/C29*100</f>
        <v>43.32991434036537</v>
      </c>
      <c r="K29" s="61">
        <f t="shared" si="5"/>
        <v>104.97528476251881</v>
      </c>
      <c r="L29" s="61">
        <f>E29/E31*100</f>
        <v>12.744175579751388</v>
      </c>
      <c r="M29" s="64">
        <f>SUM(M19:M28)</f>
        <v>8496</v>
      </c>
      <c r="N29" s="54">
        <f t="shared" si="6"/>
        <v>91.98681732580039</v>
      </c>
      <c r="O29" s="56">
        <f t="shared" si="7"/>
        <v>-680.7999999999993</v>
      </c>
      <c r="P29" s="62">
        <f>SUM(P19:P28)</f>
        <v>1454</v>
      </c>
      <c r="Q29" s="62">
        <f>SUM(Q19:Q28)</f>
        <v>1618</v>
      </c>
    </row>
    <row r="30" spans="1:17" ht="15.75">
      <c r="A30" s="59" t="s">
        <v>44</v>
      </c>
      <c r="B30" s="52">
        <v>37622</v>
      </c>
      <c r="C30" s="51">
        <v>37972.5</v>
      </c>
      <c r="D30" s="51">
        <v>14427</v>
      </c>
      <c r="E30" s="52">
        <v>16259.4</v>
      </c>
      <c r="F30" s="52">
        <f t="shared" si="1"/>
        <v>9382.4</v>
      </c>
      <c r="G30" s="62">
        <v>3112</v>
      </c>
      <c r="H30" s="62">
        <v>3552</v>
      </c>
      <c r="I30" s="53">
        <v>2718.4</v>
      </c>
      <c r="J30" s="60">
        <f>E30/C30*100</f>
        <v>42.81888208571993</v>
      </c>
      <c r="K30" s="61">
        <f>E30/D30*100</f>
        <v>112.70118527760448</v>
      </c>
      <c r="L30" s="61">
        <f>E30/E31*100</f>
        <v>26.514055740276604</v>
      </c>
      <c r="M30" s="63">
        <v>18008</v>
      </c>
      <c r="N30" s="54">
        <f t="shared" si="6"/>
        <v>90.2898711683696</v>
      </c>
      <c r="O30" s="56">
        <f t="shared" si="7"/>
        <v>-1748.6000000000004</v>
      </c>
      <c r="P30" s="62"/>
      <c r="Q30" s="62"/>
    </row>
    <row r="31" spans="1:17" ht="15.75">
      <c r="A31" s="59" t="s">
        <v>45</v>
      </c>
      <c r="B31" s="60">
        <f aca="true" t="shared" si="8" ref="B31:G31">B17+B29+B30</f>
        <v>152081</v>
      </c>
      <c r="C31" s="65">
        <f t="shared" si="8"/>
        <v>151619</v>
      </c>
      <c r="D31" s="65">
        <f t="shared" si="8"/>
        <v>60561.1</v>
      </c>
      <c r="E31" s="52">
        <f>SUM(E17+E29+E30)</f>
        <v>61323.69999999999</v>
      </c>
      <c r="F31" s="52">
        <f>SUM(F17+F29+F30)</f>
        <v>34616.24</v>
      </c>
      <c r="G31" s="60">
        <f t="shared" si="8"/>
        <v>13630</v>
      </c>
      <c r="H31" s="60">
        <f>H17+H29+H30</f>
        <v>10307</v>
      </c>
      <c r="I31" s="60">
        <f>I17+I29+I30</f>
        <v>10679.24</v>
      </c>
      <c r="J31" s="60">
        <f t="shared" si="2"/>
        <v>40.445920366181014</v>
      </c>
      <c r="K31" s="61">
        <f t="shared" si="5"/>
        <v>101.25922415543971</v>
      </c>
      <c r="L31" s="61">
        <v>100</v>
      </c>
      <c r="M31" s="65">
        <f>M17+M29+M30</f>
        <v>82514</v>
      </c>
      <c r="N31" s="54">
        <f t="shared" si="6"/>
        <v>74.31914584191772</v>
      </c>
      <c r="O31" s="56">
        <f t="shared" si="7"/>
        <v>-21190.30000000001</v>
      </c>
      <c r="P31" s="60">
        <f>P17+P29+P30</f>
        <v>3158</v>
      </c>
      <c r="Q31" s="60">
        <f>Q17+Q29+Q30</f>
        <v>5039</v>
      </c>
    </row>
    <row r="32" spans="1:17" ht="31.5">
      <c r="A32" s="66" t="s">
        <v>46</v>
      </c>
      <c r="B32" s="67"/>
      <c r="C32" s="68"/>
      <c r="D32" s="68"/>
      <c r="E32" s="67"/>
      <c r="F32" s="67"/>
      <c r="G32" s="67"/>
      <c r="H32" s="67"/>
      <c r="I32" s="67"/>
      <c r="J32" s="67"/>
      <c r="K32" s="67"/>
      <c r="L32" s="67"/>
      <c r="M32" s="51">
        <f>M18+M29+M30</f>
        <v>65436.2</v>
      </c>
      <c r="N32" s="67">
        <f>E31/M32*100</f>
        <v>93.71525241380152</v>
      </c>
      <c r="O32" s="52">
        <f>E31-M32</f>
        <v>-4112.500000000007</v>
      </c>
      <c r="P32" s="67" t="s">
        <v>47</v>
      </c>
      <c r="Q32" s="62">
        <f>Q31-P31</f>
        <v>1881</v>
      </c>
    </row>
    <row r="33" ht="15.75">
      <c r="D33" s="71"/>
    </row>
    <row r="34" spans="1:15" ht="15.75">
      <c r="A34" s="73" t="s">
        <v>48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6" ht="15.75">
      <c r="N36" s="72"/>
    </row>
  </sheetData>
  <mergeCells count="20">
    <mergeCell ref="A34:O34"/>
    <mergeCell ref="N3:O4"/>
    <mergeCell ref="P3:Q3"/>
    <mergeCell ref="E4:E6"/>
    <mergeCell ref="F4:I4"/>
    <mergeCell ref="P4:P6"/>
    <mergeCell ref="Q4:Q6"/>
    <mergeCell ref="G5:I5"/>
    <mergeCell ref="N5:N6"/>
    <mergeCell ref="O5:O6"/>
    <mergeCell ref="A1:O1"/>
    <mergeCell ref="A3:A6"/>
    <mergeCell ref="B3:B6"/>
    <mergeCell ref="C3:C6"/>
    <mergeCell ref="D3:D6"/>
    <mergeCell ref="E3:I3"/>
    <mergeCell ref="J3:J6"/>
    <mergeCell ref="K3:K6"/>
    <mergeCell ref="L3:L6"/>
    <mergeCell ref="M3:M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Кислицина Лидия Ивановна</dc:creator>
  <cp:keywords/>
  <dc:description/>
  <cp:lastModifiedBy>Кислицина Лидия Ивановна</cp:lastModifiedBy>
  <cp:lastPrinted>2009-07-17T06:17:01Z</cp:lastPrinted>
  <dcterms:created xsi:type="dcterms:W3CDTF">2009-07-17T06:16:09Z</dcterms:created>
  <dcterms:modified xsi:type="dcterms:W3CDTF">2009-07-17T06:19:02Z</dcterms:modified>
  <cp:category/>
  <cp:version/>
  <cp:contentType/>
  <cp:contentStatus/>
</cp:coreProperties>
</file>