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2010 год" sheetId="1" r:id="rId1"/>
  </sheets>
  <definedNames>
    <definedName name="_xlfn.AGGREGATE" hidden="1">#NAME?</definedName>
    <definedName name="_xlnm._FilterDatabase" localSheetId="0" hidden="1">'2010 год'!$A$4:$CG$23</definedName>
    <definedName name="_xlnm.Print_Titles" localSheetId="0">'2010 год'!$B:$B,'2010 год'!$1:$4</definedName>
  </definedNames>
  <calcPr fullCalcOnLoad="1"/>
</workbook>
</file>

<file path=xl/sharedStrings.xml><?xml version="1.0" encoding="utf-8"?>
<sst xmlns="http://schemas.openxmlformats.org/spreadsheetml/2006/main" count="201" uniqueCount="102">
  <si>
    <t>Оценка  качества организации и осуществления бюджетного процесса по итогам исполнения бюджетов поселений района за  2010 год</t>
  </si>
  <si>
    <r>
      <t xml:space="preserve">Р 1 Соблюдение требований статьи 92.1 Бюджетного кодекса Российской Федерации по предельному объему дефицита бюджета поселения" </t>
    </r>
    <r>
      <rPr>
        <b/>
        <sz val="9"/>
        <rFont val="Times New Roman"/>
        <family val="1"/>
      </rPr>
      <t>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</si>
  <si>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содержание органов местного самоуправления </t>
    </r>
    <r>
      <rPr>
        <b/>
        <sz val="9"/>
        <rFont val="Times New Roman"/>
        <family val="1"/>
      </rPr>
      <t>за отчетный период</t>
    </r>
  </si>
  <si>
    <r>
      <t xml:space="preserve">Р2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</t>
    </r>
    <r>
      <rPr>
        <b/>
        <sz val="9"/>
        <rFont val="Times New Roman"/>
        <family val="1"/>
      </rPr>
      <t>за отчетный период</t>
    </r>
  </si>
  <si>
    <r>
      <t xml:space="preserve">Р3 Количество внесенных изменений  в решение о бюджете </t>
    </r>
    <r>
      <rPr>
        <b/>
        <sz val="9"/>
        <rFont val="Times New Roman"/>
        <family val="1"/>
      </rPr>
      <t>за год</t>
    </r>
  </si>
  <si>
    <r>
      <t xml:space="preserve">Р4 Удельный вес расходов бюджета, формируемых в рамках программ, в общем объеме расходов бюджета поселения </t>
    </r>
    <r>
      <rPr>
        <b/>
        <sz val="9"/>
        <rFont val="Times New Roman"/>
        <family val="1"/>
      </rPr>
      <t>за отчетный период</t>
    </r>
  </si>
  <si>
    <r>
      <t xml:space="preserve">Р5 Отношение показателей уточненного плана по налоговым и неналоговым доходам поселения к показателям первоначального плана </t>
    </r>
    <r>
      <rPr>
        <b/>
        <sz val="9"/>
        <rFont val="Times New Roman"/>
        <family val="1"/>
      </rPr>
      <t>за отчетный период</t>
    </r>
  </si>
  <si>
    <r>
      <t xml:space="preserve">Р6 Соотношение фактически поступивших в местные бюджеты налоговых и неналоговых доходов к показателям кассового плана  </t>
    </r>
    <r>
      <rPr>
        <b/>
        <sz val="9"/>
        <rFont val="Times New Roman"/>
        <family val="1"/>
      </rPr>
      <t>за отчетный период</t>
    </r>
  </si>
  <si>
    <r>
      <t xml:space="preserve">Р7 Динамика соотношения объема налоговых и неналоговых доходов бюджета поселения к объему дотации на выравнивание бюджетной обеспеченности </t>
    </r>
    <r>
      <rPr>
        <b/>
        <sz val="9"/>
        <rFont val="Times New Roman"/>
        <family val="1"/>
      </rPr>
      <t>за отчетный год</t>
    </r>
  </si>
  <si>
    <r>
      <t xml:space="preserve">Р8 Отклонение расходов бюджета в IV квартале от среднего объема расходов за I-Ш кварталы, без учета расходов, произведенных за счет целевых средств, поступивших из районного бюджета </t>
    </r>
    <r>
      <rPr>
        <b/>
        <sz val="9"/>
        <rFont val="Times New Roman"/>
        <family val="1"/>
      </rPr>
      <t>за отчетный год</t>
    </r>
    <r>
      <rPr>
        <sz val="9"/>
        <rFont val="Times New Roman"/>
        <family val="1"/>
      </rPr>
      <t xml:space="preserve">
</t>
    </r>
  </si>
  <si>
    <r>
      <t xml:space="preserve">Р9 Наличие просроченной кредиторской задолженности </t>
    </r>
    <r>
      <rPr>
        <b/>
        <sz val="9"/>
        <rFont val="Times New Roman"/>
        <family val="1"/>
      </rPr>
      <t>за отчетный период</t>
    </r>
  </si>
  <si>
    <r>
      <t xml:space="preserve"> Р10 Динамика удельного веса дебиторской задолженности к объему расходов бюджета </t>
    </r>
    <r>
      <rPr>
        <b/>
        <sz val="9"/>
        <rFont val="Times New Roman"/>
        <family val="1"/>
      </rPr>
      <t>за отчетный год</t>
    </r>
  </si>
  <si>
    <r>
      <t xml:space="preserve">Р11 Наличие фактов использования средств не по целевому назначению </t>
    </r>
    <r>
      <rPr>
        <b/>
        <sz val="9"/>
        <rFont val="Times New Roman"/>
        <family val="1"/>
      </rPr>
      <t>за отчетный период</t>
    </r>
  </si>
  <si>
    <r>
      <t xml:space="preserve">Р12 наличие фактов неэффективного использования денежных и материальных ресурсов </t>
    </r>
    <r>
      <rPr>
        <b/>
        <sz val="9"/>
        <rFont val="Times New Roman"/>
        <family val="1"/>
      </rPr>
      <t>за отчетный период</t>
    </r>
  </si>
  <si>
    <r>
      <t xml:space="preserve">Р13 наличие фактов неправомерного использования бюджетных средств </t>
    </r>
    <r>
      <rPr>
        <b/>
        <sz val="9"/>
        <rFont val="Times New Roman"/>
        <family val="1"/>
      </rPr>
      <t>за отчетный период</t>
    </r>
  </si>
  <si>
    <r>
      <t xml:space="preserve">Р14 Опубликование (обнародование)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</t>
    </r>
    <r>
      <rPr>
        <b/>
        <sz val="9"/>
        <rFont val="Times New Roman"/>
        <family val="1"/>
      </rPr>
      <t>за отчетный период</t>
    </r>
  </si>
  <si>
    <r>
      <t xml:space="preserve">Р15 Снижение недоимки по платежам в бюджеты всех уровней за отчётный год: по налогу на имущество физических лиц, земельному налогу, транспортному налогу, арендной плате за землю физических лиц </t>
    </r>
    <r>
      <rPr>
        <b/>
        <sz val="9"/>
        <rFont val="Times New Roman"/>
        <family val="1"/>
      </rPr>
      <t>за отчетный год</t>
    </r>
  </si>
  <si>
    <r>
      <t xml:space="preserve">Р16 Введение самообложения граждан </t>
    </r>
    <r>
      <rPr>
        <b/>
        <sz val="9"/>
        <rFont val="Times New Roman"/>
        <family val="1"/>
      </rPr>
      <t>за отчетный период</t>
    </r>
  </si>
  <si>
    <t xml:space="preserve">Р17 МПА, устанавливающий порядок разработки, утверждения и реализации ведомственных целевых программ </t>
  </si>
  <si>
    <t xml:space="preserve">Р18 МПА, устанавливающий порядок проведения и критерии оценки эффективности реализации долгосрочных целевых программ </t>
  </si>
  <si>
    <t xml:space="preserve">Р19 МПА, содержащий порядок проведения публичных слушаний по проекту бюджета </t>
  </si>
  <si>
    <t>Р20 МПА, устанавливающий порядок оценки инвестиционных проектов</t>
  </si>
  <si>
    <r>
      <t xml:space="preserve">Р21 наличие факта нарушения организации бюджетного процесса </t>
    </r>
    <r>
      <rPr>
        <b/>
        <sz val="9"/>
        <rFont val="Times New Roman"/>
        <family val="1"/>
      </rPr>
      <t>за отчетный период</t>
    </r>
  </si>
  <si>
    <t>Р22 МПА, содержащий порядок проведения публичных слушаний по отчёту об исполнении бюджета</t>
  </si>
  <si>
    <r>
      <t xml:space="preserve">Аi- фактический размер  </t>
    </r>
    <r>
      <rPr>
        <b/>
        <sz val="9"/>
        <rFont val="Times New Roman"/>
        <family val="1"/>
      </rPr>
      <t>дефицита</t>
    </r>
    <r>
      <rPr>
        <sz val="9"/>
        <rFont val="Times New Roman"/>
        <family val="1"/>
      </rPr>
      <t xml:space="preserve"> бюджета  </t>
    </r>
  </si>
  <si>
    <r>
      <t xml:space="preserve">Дi– фактический объем </t>
    </r>
    <r>
      <rPr>
        <b/>
        <sz val="9"/>
        <rFont val="Times New Roman"/>
        <family val="1"/>
      </rPr>
      <t>доходов</t>
    </r>
    <r>
      <rPr>
        <sz val="9"/>
        <rFont val="Times New Roman"/>
        <family val="1"/>
      </rPr>
      <t xml:space="preserve"> бюджета </t>
    </r>
  </si>
  <si>
    <r>
      <t>Гi – фактический объем</t>
    </r>
    <r>
      <rPr>
        <b/>
        <sz val="9"/>
        <rFont val="Times New Roman"/>
        <family val="1"/>
      </rPr>
      <t xml:space="preserve"> безвозмездных</t>
    </r>
    <r>
      <rPr>
        <sz val="9"/>
        <rFont val="Times New Roman"/>
        <family val="1"/>
      </rPr>
      <t xml:space="preserve"> поступлений  </t>
    </r>
  </si>
  <si>
    <t>Расчет целевого значения индикатора</t>
  </si>
  <si>
    <t>Предельное значение индикатора</t>
  </si>
  <si>
    <t>Бальная оценка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</si>
  <si>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</si>
  <si>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</si>
  <si>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(1или 0)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</si>
  <si>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</si>
  <si>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</si>
  <si>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Аi - количество внесенных изменений в отчетном периоде  в решение о бюджете на соответствующий финансовый год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</si>
  <si>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</si>
  <si>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</si>
  <si>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Бальная оценка (5; 2; -1)</t>
  </si>
  <si>
    <r>
      <t xml:space="preserve">Аi – </t>
    </r>
    <r>
      <rPr>
        <b/>
        <sz val="9"/>
        <rFont val="Times New Roman"/>
        <family val="1"/>
      </rPr>
      <t>уточненный план</t>
    </r>
    <r>
      <rPr>
        <sz val="9"/>
        <rFont val="Times New Roman"/>
        <family val="1"/>
      </rPr>
      <t xml:space="preserve"> в соответствии с решением о бюджете на конец отчетного периода по налоговым и неналоговым доходам </t>
    </r>
  </si>
  <si>
    <r>
      <t xml:space="preserve">Бi – </t>
    </r>
    <r>
      <rPr>
        <b/>
        <sz val="9"/>
        <rFont val="Times New Roman"/>
        <family val="1"/>
      </rPr>
      <t>первоначальный план</t>
    </r>
    <r>
      <rPr>
        <sz val="9"/>
        <rFont val="Times New Roman"/>
        <family val="1"/>
      </rPr>
      <t xml:space="preserve"> в соответствии с решением о бюджете на отчетный финансовый год по налоговым и неналоговым доходам</t>
    </r>
  </si>
  <si>
    <t>Бальная оценка (0;  0,5; 1)</t>
  </si>
  <si>
    <t xml:space="preserve">Аi – объем фактически поступивших на конец отчетного периода налоговых и неналоговых доходов </t>
  </si>
  <si>
    <t>Бi – объем  налоговых и неналоговых доходов  в соответствии с кассовым планом</t>
  </si>
  <si>
    <t>Бальная оценка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</si>
  <si>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</si>
  <si>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r>
      <t>В1i – уточненный план п</t>
    </r>
    <r>
      <rPr>
        <b/>
        <sz val="9"/>
        <rFont val="Times New Roman"/>
        <family val="1"/>
      </rPr>
      <t>о дотации на выравнивание бюджетной обеспеченности</t>
    </r>
    <r>
      <rPr>
        <sz val="9"/>
        <rFont val="Times New Roman"/>
        <family val="1"/>
      </rPr>
      <t>, поступлений налоговых доходов по дополнительным нормативам отчислений  на конец отчетного года</t>
    </r>
  </si>
  <si>
    <r>
      <t>А2i - уточненный план по налоговым и неналоговым доходам н</t>
    </r>
    <r>
      <rPr>
        <b/>
        <sz val="9"/>
        <rFont val="Times New Roman"/>
        <family val="1"/>
      </rPr>
      <t>а конец года, предшествующего отчетном</t>
    </r>
    <r>
      <rPr>
        <sz val="9"/>
        <rFont val="Times New Roman"/>
        <family val="1"/>
      </rPr>
      <t>у без учета поступлений налоговых доходов по дополнительным нормативам отчислений</t>
    </r>
  </si>
  <si>
    <r>
      <t xml:space="preserve">В 2i - уточненный план по дотации на выравнивание бюджетной обеспеченности,  поступлений налоговых доходов по дополнительным нормативам отчислений </t>
    </r>
    <r>
      <rPr>
        <b/>
        <sz val="9"/>
        <rFont val="Times New Roman"/>
        <family val="1"/>
      </rPr>
      <t>на конец года, предшествующего отчетному</t>
    </r>
  </si>
  <si>
    <t>А4i  - исполнение по расходам i-го поселения в IV квартале текущего финансового года без учета расходов, произведенных за счет целевых средст</t>
  </si>
  <si>
    <t>А1i  - исполнение по расходам i-го поселения в I квартале текущего финансового года без учета расходов, произведенных за счет целевых средств</t>
  </si>
  <si>
    <t>А2i - исполнение по расходам i-го поселения во II квартале текущего финансового года без учета расходов, произведенных за счет целевых средств</t>
  </si>
  <si>
    <t>А3i  - исполнение по расходам i-го поселения в III квартале текущего финансового года без учета расходов, произведенных за счет целевых средств</t>
  </si>
  <si>
    <t>Аi – объем просроченной кредиторской задолженности в i-м поселении на конец отчетного периода</t>
  </si>
  <si>
    <t>А1i – объем дебиторской задолженности на конец отчетного года в i-м поселении</t>
  </si>
  <si>
    <t>В1i – фактический объем расходов бюджета за отчетный год в i-м поселении</t>
  </si>
  <si>
    <t>А2i – объем дебиторской задолженности на конец года, предшествующего отчетному, в   i-м поселении</t>
  </si>
  <si>
    <t>В2i – фактический объем расходов бюджета за год, предшествующий отчетному, в i-м поселении</t>
  </si>
  <si>
    <t>Аi – наличие фактов использования средств не по целевому назначению (количество)</t>
  </si>
  <si>
    <t>Бальная оценка (0;-1)</t>
  </si>
  <si>
    <t>Аi – наличие фактов неэффективного использования денежных и материальных ресурсов (количество)</t>
  </si>
  <si>
    <t>Аi – наличие фактов неправомерного использования бюджетных средств (количество)</t>
  </si>
  <si>
    <t>Пi – опубликование (обнародование) проекта бюджета (+1)</t>
  </si>
  <si>
    <t>Бi – опубликование (обнародование) решения об утверждении  бюджета на очередной финансовый год  (+1)</t>
  </si>
  <si>
    <t>Оi – опубликование (обнародование) годового отчета об  исполнении  бюджета (+1)</t>
  </si>
  <si>
    <t>Сi – опубликование (обнародование) ежеквартальных сведений о ходе исполнения бюджета (+1)</t>
  </si>
  <si>
    <t>Чi – опубликование (обнародование)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(+1)</t>
  </si>
  <si>
    <t>Бальная оценка (0;1)</t>
  </si>
  <si>
    <t>А0 – снижение недоимки по платежам в бюджеты всех уровней по состоянию на 1 января отчётного финансового года</t>
  </si>
  <si>
    <t>А1 – снижение недоимки по платежам в бюджеты всех уровней по состоянию на 1 января года, следующего за отчётным</t>
  </si>
  <si>
    <t>Аi – введено самообложение градан</t>
  </si>
  <si>
    <t>Бальная оценка (0;2)</t>
  </si>
  <si>
    <t>Аi – наличие МПА, устанавливающего порядок разработки, утверждения  и реализации ведомственных целевых программ</t>
  </si>
  <si>
    <t xml:space="preserve">Бальная оценка 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</si>
  <si>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</si>
  <si>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 о  проведении публичных слушаний по проекту бюджета на очередной финансовый год </t>
  </si>
  <si>
    <t>Аi – наличие МПА, устанавливающего порядок оценки инвестиционных проектов</t>
  </si>
  <si>
    <t>Аi – наличие факта нарушения бюджетного процессса</t>
  </si>
  <si>
    <t>Аi – наличие МПА о  проведении публичных слушаний по отчёту об исполнении бюджета</t>
  </si>
  <si>
    <t>Пищальское с/п</t>
  </si>
  <si>
    <t>≤0,10</t>
  </si>
  <si>
    <t>≤1,00</t>
  </si>
  <si>
    <t>≤6</t>
  </si>
  <si>
    <t>Быстрицкое с/п</t>
  </si>
  <si>
    <t>Шалеговское с/п</t>
  </si>
  <si>
    <t>Мирнинское г/п</t>
  </si>
  <si>
    <t>Коршикское с/п</t>
  </si>
  <si>
    <t>Лугоболотное с/п</t>
  </si>
  <si>
    <t>Спас-Талицкое с/п</t>
  </si>
  <si>
    <t>≤0,05</t>
  </si>
  <si>
    <t>Адышевское с/п</t>
  </si>
  <si>
    <t>Гарское с/п</t>
  </si>
  <si>
    <t>Истобенское с/п</t>
  </si>
  <si>
    <t>Пустошенское с/п</t>
  </si>
  <si>
    <t>Оричевское  г/п</t>
  </si>
  <si>
    <t>Оричевское с/п</t>
  </si>
  <si>
    <t>Усовское с/п</t>
  </si>
  <si>
    <t>Суводское с/п</t>
  </si>
  <si>
    <t>Кучелаповское с/п</t>
  </si>
  <si>
    <t>Торфяное с/п</t>
  </si>
  <si>
    <t>Стрижевское г/п</t>
  </si>
  <si>
    <t xml:space="preserve">Левинское  г/п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</si>
</sst>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</numFmts>
  <fonts count="45"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/>
      <bottom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vertical="top" wrapText="1"/>
      <protection locked="0"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top" textRotation="90" wrapText="1"/>
    </xf>
    <xf numFmtId="2" fontId="1" fillId="0" borderId="10" xfId="0" applyNumberFormat="1" applyFont="1" applyFill="1" applyBorder="1" applyAlignment="1">
      <alignment horizontal="center" vertical="top" textRotation="90" wrapText="1"/>
    </xf>
    <xf numFmtId="0" fontId="1" fillId="0" borderId="10" xfId="0" applyFont="1" applyFill="1" applyBorder="1" applyAlignment="1">
      <alignment horizontal="center" vertical="top" textRotation="90" wrapText="1"/>
    </xf>
    <xf numFmtId="0" fontId="1" fillId="0" borderId="11" xfId="0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164" fontId="1" fillId="0" borderId="11" xfId="0" applyNumberFormat="1" applyFont="1" applyFill="1" applyBorder="1" applyAlignment="1">
      <alignment horizontal="center" vertical="top" textRotation="90" wrapText="1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textRotation="90" wrapText="1"/>
    </xf>
    <xf numFmtId="0" fontId="1" fillId="33" borderId="11" xfId="0" applyFont="1" applyFill="1" applyBorder="1" applyAlignment="1">
      <alignment horizontal="center" vertical="top" wrapText="1"/>
    </xf>
    <xf numFmtId="164" fontId="1" fillId="33" borderId="11" xfId="0" applyNumberFormat="1" applyFont="1" applyFill="1" applyBorder="1" applyAlignment="1">
      <alignment horizontal="center" vertical="top" textRotation="90" wrapText="1"/>
    </xf>
    <xf numFmtId="0" fontId="1" fillId="33" borderId="11" xfId="0" applyFont="1" applyFill="1" applyBorder="1" applyAlignment="1">
      <alignment horizontal="center" vertical="top" textRotation="90" wrapText="1"/>
    </xf>
    <xf numFmtId="0" fontId="1" fillId="0" borderId="11" xfId="0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textRotation="90" wrapText="1"/>
    </xf>
    <xf numFmtId="0" fontId="4" fillId="0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vertical="top" wrapText="1"/>
    </xf>
    <xf numFmtId="165" fontId="4" fillId="33" borderId="14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165" fontId="4" fillId="33" borderId="1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64" fontId="7" fillId="33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164" fontId="3" fillId="37" borderId="12" xfId="0" applyNumberFormat="1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4" fillId="0" borderId="0" xfId="0" applyFont="1" applyFill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8" fillId="39" borderId="12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" fillId="33" borderId="14" xfId="0" applyNumberFormat="1" applyFont="1" applyFill="1" applyBorder="1" applyAlignment="1">
      <alignment horizontal="center"/>
    </xf>
    <xf numFmtId="0" fontId="3" fillId="34" borderId="12" xfId="0" applyFont="1" applyFill="1" applyBorder="1" applyAlignment="1" applyProtection="1">
      <alignment horizontal="center"/>
      <protection locked="0"/>
    </xf>
    <xf numFmtId="0" fontId="8" fillId="40" borderId="12" xfId="0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10" fillId="33" borderId="12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6"/>
  <sheetViews>
    <sheetView tabSelected="1" zoomScale="85" zoomScaleNormal="85" zoomScalePageLayoutView="0" workbookViewId="0" topLeftCell="B4">
      <pane xSplit="1" topLeftCell="C1" activePane="topRight" state="frozen"/>
      <selection pane="topLeft" activeCell="B1" sqref="B1"/>
      <selection pane="topRight" activeCell="H11" sqref="H11"/>
    </sheetView>
  </sheetViews>
  <sheetFormatPr defaultColWidth="9.140625" defaultRowHeight="15"/>
  <cols>
    <col min="1" max="1" width="4.28125" style="60" hidden="1" customWidth="1"/>
    <col min="2" max="2" width="20.57421875" style="60" customWidth="1"/>
    <col min="3" max="3" width="10.00390625" style="10" customWidth="1"/>
    <col min="4" max="4" width="10.421875" style="10" customWidth="1"/>
    <col min="5" max="5" width="10.00390625" style="10" customWidth="1"/>
    <col min="6" max="6" width="7.7109375" style="70" customWidth="1"/>
    <col min="7" max="7" width="7.7109375" style="5" customWidth="1"/>
    <col min="8" max="8" width="7.7109375" style="71" customWidth="1"/>
    <col min="9" max="9" width="10.00390625" style="60" customWidth="1"/>
    <col min="10" max="10" width="12.7109375" style="60" customWidth="1"/>
    <col min="11" max="11" width="7.7109375" style="70" customWidth="1"/>
    <col min="12" max="13" width="7.7109375" style="60" customWidth="1"/>
    <col min="14" max="14" width="13.00390625" style="60" customWidth="1"/>
    <col min="15" max="15" width="14.8515625" style="60" customWidth="1"/>
    <col min="16" max="16" width="7.7109375" style="5" customWidth="1"/>
    <col min="17" max="18" width="7.7109375" style="71" customWidth="1"/>
    <col min="19" max="19" width="9.8515625" style="72" customWidth="1"/>
    <col min="20" max="21" width="7.7109375" style="60" customWidth="1"/>
    <col min="22" max="22" width="12.7109375" style="60" customWidth="1"/>
    <col min="23" max="23" width="16.421875" style="60" customWidth="1"/>
    <col min="24" max="24" width="7.7109375" style="70" customWidth="1"/>
    <col min="25" max="25" width="6.7109375" style="60" customWidth="1"/>
    <col min="26" max="26" width="11.28125" style="10" customWidth="1"/>
    <col min="27" max="27" width="10.8515625" style="60" customWidth="1"/>
    <col min="28" max="28" width="8.140625" style="70" customWidth="1"/>
    <col min="29" max="29" width="7.00390625" style="71" customWidth="1"/>
    <col min="30" max="30" width="10.57421875" style="10" customWidth="1"/>
    <col min="31" max="31" width="10.57421875" style="73" customWidth="1"/>
    <col min="32" max="32" width="7.421875" style="70" customWidth="1"/>
    <col min="33" max="33" width="7.28125" style="60" customWidth="1"/>
    <col min="34" max="34" width="16.00390625" style="10" customWidth="1"/>
    <col min="35" max="35" width="14.57421875" style="73" customWidth="1"/>
    <col min="36" max="36" width="14.57421875" style="10" customWidth="1"/>
    <col min="37" max="37" width="17.421875" style="10" customWidth="1"/>
    <col min="38" max="38" width="7.7109375" style="74" customWidth="1"/>
    <col min="39" max="39" width="7.7109375" style="9" customWidth="1"/>
    <col min="40" max="40" width="11.00390625" style="60" customWidth="1"/>
    <col min="41" max="41" width="11.140625" style="60" customWidth="1"/>
    <col min="42" max="42" width="11.00390625" style="70" customWidth="1"/>
    <col min="43" max="43" width="11.00390625" style="71" customWidth="1"/>
    <col min="44" max="45" width="7.7109375" style="71" customWidth="1"/>
    <col min="46" max="46" width="11.28125" style="60" customWidth="1"/>
    <col min="47" max="47" width="7.7109375" style="71" customWidth="1"/>
    <col min="48" max="49" width="8.7109375" style="60" customWidth="1"/>
    <col min="50" max="50" width="10.421875" style="60" customWidth="1"/>
    <col min="51" max="51" width="10.421875" style="71" customWidth="1"/>
    <col min="52" max="53" width="7.7109375" style="71" customWidth="1"/>
    <col min="54" max="54" width="10.00390625" style="72" customWidth="1"/>
    <col min="55" max="55" width="9.140625" style="60" customWidth="1"/>
    <col min="56" max="56" width="12.7109375" style="60" customWidth="1"/>
    <col min="57" max="57" width="9.140625" style="60" customWidth="1"/>
    <col min="58" max="58" width="12.57421875" style="60" customWidth="1"/>
    <col min="59" max="59" width="9.140625" style="60" customWidth="1"/>
    <col min="60" max="60" width="11.421875" style="60" customWidth="1"/>
    <col min="61" max="61" width="11.7109375" style="60" customWidth="1"/>
    <col min="62" max="62" width="13.140625" style="60" customWidth="1"/>
    <col min="63" max="63" width="12.8515625" style="60" customWidth="1"/>
    <col min="64" max="64" width="17.28125" style="60" customWidth="1"/>
    <col min="65" max="66" width="7.7109375" style="71" customWidth="1"/>
    <col min="67" max="68" width="10.00390625" style="73" customWidth="1"/>
    <col min="69" max="70" width="7.7109375" style="73" customWidth="1"/>
    <col min="71" max="72" width="7.7109375" style="71" customWidth="1"/>
    <col min="73" max="73" width="15.7109375" style="60" customWidth="1"/>
    <col min="74" max="74" width="7.7109375" style="60" customWidth="1"/>
    <col min="75" max="75" width="15.7109375" style="60" customWidth="1"/>
    <col min="76" max="76" width="7.7109375" style="60" customWidth="1"/>
    <col min="77" max="77" width="15.7109375" style="60" customWidth="1"/>
    <col min="78" max="78" width="7.7109375" style="60" customWidth="1"/>
    <col min="79" max="79" width="15.7109375" style="60" customWidth="1"/>
    <col min="80" max="80" width="7.7109375" style="60" customWidth="1"/>
    <col min="81" max="81" width="10.28125" style="60" customWidth="1"/>
    <col min="82" max="82" width="7.7109375" style="60" customWidth="1"/>
    <col min="83" max="83" width="15.7109375" style="60" customWidth="1"/>
    <col min="84" max="84" width="7.7109375" style="60" customWidth="1"/>
    <col min="85" max="16384" width="9.140625" style="60" customWidth="1"/>
  </cols>
  <sheetData>
    <row r="1" spans="1:85" s="4" customFormat="1" ht="15.75">
      <c r="A1" s="86"/>
      <c r="B1" s="1"/>
      <c r="C1" s="2" t="s">
        <v>0</v>
      </c>
      <c r="D1" s="2"/>
      <c r="E1" s="2"/>
      <c r="F1" s="3"/>
      <c r="G1" s="3"/>
      <c r="H1" s="3"/>
      <c r="I1" s="3"/>
      <c r="J1" s="3"/>
      <c r="K1" s="3"/>
      <c r="L1" s="3"/>
      <c r="M1" s="3"/>
      <c r="N1" s="3"/>
      <c r="P1" s="5"/>
      <c r="Q1" s="6"/>
      <c r="R1" s="6"/>
      <c r="S1" s="7"/>
      <c r="X1" s="8"/>
      <c r="Z1" s="9"/>
      <c r="AB1" s="8"/>
      <c r="AC1" s="6"/>
      <c r="AD1" s="10"/>
      <c r="AE1" s="11"/>
      <c r="AF1" s="8"/>
      <c r="AH1" s="9"/>
      <c r="AI1" s="11"/>
      <c r="AJ1" s="9"/>
      <c r="AK1" s="9"/>
      <c r="AL1" s="12"/>
      <c r="AM1" s="9"/>
      <c r="AP1" s="8"/>
      <c r="AQ1" s="6"/>
      <c r="AR1" s="6"/>
      <c r="AS1" s="6"/>
      <c r="AU1" s="6"/>
      <c r="AY1" s="6"/>
      <c r="AZ1" s="6"/>
      <c r="BA1" s="6"/>
      <c r="BB1" s="7"/>
      <c r="BM1" s="6"/>
      <c r="BN1" s="6"/>
      <c r="BO1" s="11"/>
      <c r="BP1" s="11"/>
      <c r="BQ1" s="11"/>
      <c r="BR1" s="11"/>
      <c r="BS1" s="6"/>
      <c r="BT1" s="6"/>
      <c r="CF1" s="13"/>
      <c r="CG1" s="14"/>
    </row>
    <row r="2" spans="1:85" s="4" customFormat="1" ht="12.75">
      <c r="A2" s="86"/>
      <c r="B2" s="1"/>
      <c r="C2" s="9"/>
      <c r="D2" s="9"/>
      <c r="E2" s="9"/>
      <c r="F2" s="8"/>
      <c r="G2" s="15"/>
      <c r="H2" s="6"/>
      <c r="K2" s="8"/>
      <c r="P2" s="5"/>
      <c r="Q2" s="6"/>
      <c r="R2" s="6"/>
      <c r="S2" s="7"/>
      <c r="X2" s="8"/>
      <c r="Z2" s="9"/>
      <c r="AB2" s="8"/>
      <c r="AC2" s="6"/>
      <c r="AD2" s="10"/>
      <c r="AE2" s="11"/>
      <c r="AF2" s="8"/>
      <c r="AH2" s="9"/>
      <c r="AI2" s="11"/>
      <c r="AJ2" s="9"/>
      <c r="AK2" s="9"/>
      <c r="AL2" s="12"/>
      <c r="AM2" s="9"/>
      <c r="AP2" s="8"/>
      <c r="AQ2" s="6"/>
      <c r="AR2" s="6"/>
      <c r="AS2" s="6"/>
      <c r="AU2" s="6"/>
      <c r="AY2" s="6"/>
      <c r="AZ2" s="6"/>
      <c r="BA2" s="6"/>
      <c r="BB2" s="7"/>
      <c r="BM2" s="6"/>
      <c r="BN2" s="6"/>
      <c r="BO2" s="11"/>
      <c r="BP2" s="11"/>
      <c r="BQ2" s="11"/>
      <c r="BR2" s="11"/>
      <c r="BS2" s="6"/>
      <c r="BT2" s="6"/>
      <c r="CF2" s="13"/>
      <c r="CG2" s="14"/>
    </row>
    <row r="3" spans="1:85" s="16" customFormat="1" ht="85.5" customHeight="1">
      <c r="A3" s="87"/>
      <c r="B3" s="89"/>
      <c r="C3" s="80" t="s">
        <v>1</v>
      </c>
      <c r="D3" s="82"/>
      <c r="E3" s="82"/>
      <c r="F3" s="82"/>
      <c r="G3" s="82"/>
      <c r="H3" s="81"/>
      <c r="I3" s="80" t="s">
        <v>2</v>
      </c>
      <c r="J3" s="82"/>
      <c r="K3" s="82"/>
      <c r="L3" s="82"/>
      <c r="M3" s="81"/>
      <c r="N3" s="80" t="s">
        <v>3</v>
      </c>
      <c r="O3" s="82"/>
      <c r="P3" s="82"/>
      <c r="Q3" s="82"/>
      <c r="R3" s="81"/>
      <c r="S3" s="80" t="s">
        <v>4</v>
      </c>
      <c r="T3" s="82"/>
      <c r="U3" s="81"/>
      <c r="V3" s="80" t="s">
        <v>5</v>
      </c>
      <c r="W3" s="82"/>
      <c r="X3" s="82"/>
      <c r="Y3" s="81"/>
      <c r="Z3" s="80" t="s">
        <v>6</v>
      </c>
      <c r="AA3" s="82"/>
      <c r="AB3" s="82"/>
      <c r="AC3" s="81"/>
      <c r="AD3" s="80" t="s">
        <v>7</v>
      </c>
      <c r="AE3" s="82"/>
      <c r="AF3" s="82"/>
      <c r="AG3" s="81"/>
      <c r="AH3" s="83" t="s">
        <v>8</v>
      </c>
      <c r="AI3" s="84"/>
      <c r="AJ3" s="84"/>
      <c r="AK3" s="84"/>
      <c r="AL3" s="84"/>
      <c r="AM3" s="85"/>
      <c r="AN3" s="80" t="s">
        <v>9</v>
      </c>
      <c r="AO3" s="82"/>
      <c r="AP3" s="82"/>
      <c r="AQ3" s="82"/>
      <c r="AR3" s="82"/>
      <c r="AS3" s="81"/>
      <c r="AT3" s="80" t="s">
        <v>10</v>
      </c>
      <c r="AU3" s="81"/>
      <c r="AV3" s="80" t="s">
        <v>11</v>
      </c>
      <c r="AW3" s="82"/>
      <c r="AX3" s="82"/>
      <c r="AY3" s="82"/>
      <c r="AZ3" s="82"/>
      <c r="BA3" s="81"/>
      <c r="BB3" s="80" t="s">
        <v>12</v>
      </c>
      <c r="BC3" s="81"/>
      <c r="BD3" s="80" t="s">
        <v>13</v>
      </c>
      <c r="BE3" s="81"/>
      <c r="BF3" s="80" t="s">
        <v>14</v>
      </c>
      <c r="BG3" s="81"/>
      <c r="BH3" s="80" t="s">
        <v>15</v>
      </c>
      <c r="BI3" s="82"/>
      <c r="BJ3" s="82"/>
      <c r="BK3" s="82"/>
      <c r="BL3" s="82"/>
      <c r="BM3" s="82"/>
      <c r="BN3" s="81"/>
      <c r="BO3" s="83" t="s">
        <v>16</v>
      </c>
      <c r="BP3" s="84"/>
      <c r="BQ3" s="84"/>
      <c r="BR3" s="85"/>
      <c r="BS3" s="80" t="s">
        <v>17</v>
      </c>
      <c r="BT3" s="81"/>
      <c r="BU3" s="80" t="s">
        <v>18</v>
      </c>
      <c r="BV3" s="81"/>
      <c r="BW3" s="80" t="s">
        <v>19</v>
      </c>
      <c r="BX3" s="81"/>
      <c r="BY3" s="80" t="s">
        <v>20</v>
      </c>
      <c r="BZ3" s="81"/>
      <c r="CA3" s="80" t="s">
        <v>21</v>
      </c>
      <c r="CB3" s="81"/>
      <c r="CC3" s="80" t="s">
        <v>22</v>
      </c>
      <c r="CD3" s="81"/>
      <c r="CE3" s="79" t="s">
        <v>23</v>
      </c>
      <c r="CF3" s="79"/>
      <c r="CG3" s="79"/>
    </row>
    <row r="4" spans="1:85" s="16" customFormat="1" ht="159" customHeight="1">
      <c r="A4" s="88"/>
      <c r="B4" s="89"/>
      <c r="C4" s="17" t="s">
        <v>24</v>
      </c>
      <c r="D4" s="17" t="s">
        <v>25</v>
      </c>
      <c r="E4" s="17" t="s">
        <v>26</v>
      </c>
      <c r="F4" s="18" t="s">
        <v>27</v>
      </c>
      <c r="G4" s="19" t="s">
        <v>28</v>
      </c>
      <c r="H4" s="20" t="s">
        <v>29</v>
      </c>
      <c r="I4" s="21" t="s">
        <v>30</v>
      </c>
      <c r="J4" s="21" t="s">
        <v>31</v>
      </c>
      <c r="K4" s="18" t="s">
        <v>27</v>
      </c>
      <c r="L4" s="19" t="s">
        <v>28</v>
      </c>
      <c r="M4" s="20" t="s">
        <v>32</v>
      </c>
      <c r="N4" s="21" t="s">
        <v>33</v>
      </c>
      <c r="O4" s="21" t="s">
        <v>34</v>
      </c>
      <c r="P4" s="18" t="s">
        <v>27</v>
      </c>
      <c r="Q4" s="19" t="s">
        <v>28</v>
      </c>
      <c r="R4" s="20" t="s">
        <v>32</v>
      </c>
      <c r="S4" s="22" t="s">
        <v>35</v>
      </c>
      <c r="T4" s="19" t="s">
        <v>28</v>
      </c>
      <c r="U4" s="20" t="s">
        <v>32</v>
      </c>
      <c r="V4" s="21" t="s">
        <v>36</v>
      </c>
      <c r="W4" s="21" t="s">
        <v>37</v>
      </c>
      <c r="X4" s="23" t="s">
        <v>27</v>
      </c>
      <c r="Y4" s="23" t="s">
        <v>38</v>
      </c>
      <c r="Z4" s="24" t="s">
        <v>39</v>
      </c>
      <c r="AA4" s="21" t="s">
        <v>40</v>
      </c>
      <c r="AB4" s="23" t="s">
        <v>27</v>
      </c>
      <c r="AC4" s="25" t="s">
        <v>41</v>
      </c>
      <c r="AD4" s="17" t="s">
        <v>42</v>
      </c>
      <c r="AE4" s="17" t="s">
        <v>43</v>
      </c>
      <c r="AF4" s="23" t="s">
        <v>27</v>
      </c>
      <c r="AG4" s="25" t="s">
        <v>44</v>
      </c>
      <c r="AH4" s="26" t="s">
        <v>45</v>
      </c>
      <c r="AI4" s="26" t="s">
        <v>46</v>
      </c>
      <c r="AJ4" s="26" t="s">
        <v>47</v>
      </c>
      <c r="AK4" s="26" t="s">
        <v>48</v>
      </c>
      <c r="AL4" s="27" t="s">
        <v>27</v>
      </c>
      <c r="AM4" s="28" t="s">
        <v>44</v>
      </c>
      <c r="AN4" s="29" t="s">
        <v>49</v>
      </c>
      <c r="AO4" s="29" t="s">
        <v>50</v>
      </c>
      <c r="AP4" s="30" t="s">
        <v>51</v>
      </c>
      <c r="AQ4" s="29" t="s">
        <v>52</v>
      </c>
      <c r="AR4" s="23" t="s">
        <v>27</v>
      </c>
      <c r="AS4" s="25" t="s">
        <v>44</v>
      </c>
      <c r="AT4" s="21" t="s">
        <v>53</v>
      </c>
      <c r="AU4" s="25" t="s">
        <v>44</v>
      </c>
      <c r="AV4" s="29" t="s">
        <v>54</v>
      </c>
      <c r="AW4" s="29" t="s">
        <v>55</v>
      </c>
      <c r="AX4" s="29" t="s">
        <v>56</v>
      </c>
      <c r="AY4" s="29" t="s">
        <v>57</v>
      </c>
      <c r="AZ4" s="23" t="s">
        <v>27</v>
      </c>
      <c r="BA4" s="25" t="s">
        <v>44</v>
      </c>
      <c r="BB4" s="22" t="s">
        <v>58</v>
      </c>
      <c r="BC4" s="25" t="s">
        <v>59</v>
      </c>
      <c r="BD4" s="22" t="s">
        <v>60</v>
      </c>
      <c r="BE4" s="25" t="s">
        <v>59</v>
      </c>
      <c r="BF4" s="22" t="s">
        <v>61</v>
      </c>
      <c r="BG4" s="25" t="s">
        <v>59</v>
      </c>
      <c r="BH4" s="31" t="s">
        <v>62</v>
      </c>
      <c r="BI4" s="31" t="s">
        <v>63</v>
      </c>
      <c r="BJ4" s="31" t="s">
        <v>64</v>
      </c>
      <c r="BK4" s="31" t="s">
        <v>65</v>
      </c>
      <c r="BL4" s="31" t="s">
        <v>66</v>
      </c>
      <c r="BM4" s="25" t="s">
        <v>27</v>
      </c>
      <c r="BN4" s="25" t="s">
        <v>67</v>
      </c>
      <c r="BO4" s="32" t="s">
        <v>68</v>
      </c>
      <c r="BP4" s="32" t="s">
        <v>69</v>
      </c>
      <c r="BQ4" s="28" t="s">
        <v>27</v>
      </c>
      <c r="BR4" s="28" t="s">
        <v>67</v>
      </c>
      <c r="BS4" s="31" t="s">
        <v>70</v>
      </c>
      <c r="BT4" s="25" t="s">
        <v>71</v>
      </c>
      <c r="BU4" s="31" t="s">
        <v>72</v>
      </c>
      <c r="BV4" s="25" t="s">
        <v>73</v>
      </c>
      <c r="BW4" s="31" t="s">
        <v>74</v>
      </c>
      <c r="BX4" s="25" t="s">
        <v>44</v>
      </c>
      <c r="BY4" s="31" t="s">
        <v>75</v>
      </c>
      <c r="BZ4" s="25" t="s">
        <v>44</v>
      </c>
      <c r="CA4" s="31" t="s">
        <v>76</v>
      </c>
      <c r="CB4" s="25" t="s">
        <v>44</v>
      </c>
      <c r="CC4" s="22" t="s">
        <v>77</v>
      </c>
      <c r="CD4" s="25" t="s">
        <v>59</v>
      </c>
      <c r="CE4" s="31" t="s">
        <v>78</v>
      </c>
      <c r="CF4" s="33" t="s">
        <v>44</v>
      </c>
      <c r="CG4" s="79"/>
    </row>
    <row r="5" spans="1:85" ht="15.75">
      <c r="A5" s="34">
        <v>11</v>
      </c>
      <c r="B5" s="35" t="s">
        <v>79</v>
      </c>
      <c r="C5" s="36">
        <v>59.58</v>
      </c>
      <c r="D5" s="37">
        <v>889.1</v>
      </c>
      <c r="E5" s="38">
        <v>566.06</v>
      </c>
      <c r="F5" s="39">
        <f aca="true" t="shared" si="0" ref="F5:F23">(C5)/(D5-E5)</f>
        <v>0.1844353640416047</v>
      </c>
      <c r="G5" s="40" t="s">
        <v>80</v>
      </c>
      <c r="H5" s="41">
        <v>1</v>
      </c>
      <c r="I5" s="42">
        <v>720.9</v>
      </c>
      <c r="J5" s="42">
        <v>836</v>
      </c>
      <c r="K5" s="43">
        <f>I5/J5</f>
        <v>0.8623205741626794</v>
      </c>
      <c r="L5" s="40" t="s">
        <v>81</v>
      </c>
      <c r="M5" s="41">
        <f aca="true" t="shared" si="1" ref="M5:M23">IF(K5&lt;=1,1,0)</f>
        <v>1</v>
      </c>
      <c r="N5" s="44">
        <v>399.1</v>
      </c>
      <c r="O5" s="44">
        <v>444</v>
      </c>
      <c r="P5" s="45">
        <f aca="true" t="shared" si="2" ref="P5:P23">N5/O5</f>
        <v>0.898873873873874</v>
      </c>
      <c r="Q5" s="40" t="s">
        <v>81</v>
      </c>
      <c r="R5" s="41">
        <f aca="true" t="shared" si="3" ref="R5:R23">IF(P5&lt;=1,1,0)</f>
        <v>1</v>
      </c>
      <c r="S5" s="46">
        <v>5</v>
      </c>
      <c r="T5" s="40" t="s">
        <v>82</v>
      </c>
      <c r="U5" s="41">
        <f aca="true" t="shared" si="4" ref="U5:U23">IF(S5&lt;=6,1,0)</f>
        <v>1</v>
      </c>
      <c r="V5" s="42">
        <v>0</v>
      </c>
      <c r="W5" s="42">
        <v>870.3</v>
      </c>
      <c r="X5" s="43">
        <f aca="true" t="shared" si="5" ref="X5:X23">V5/W5</f>
        <v>0</v>
      </c>
      <c r="Y5" s="41">
        <f aca="true" t="shared" si="6" ref="Y5:Y23">IF(X5&gt;=0.6,5,IF(X5&lt;0.3,-1,2))</f>
        <v>-1</v>
      </c>
      <c r="Z5" s="47">
        <v>319.1</v>
      </c>
      <c r="AA5" s="42">
        <v>208</v>
      </c>
      <c r="AB5" s="48">
        <f aca="true" t="shared" si="7" ref="AB5:AB23">Z5/AA5</f>
        <v>1.5341346153846156</v>
      </c>
      <c r="AC5" s="41">
        <f aca="true" t="shared" si="8" ref="AC5:AC23">IF(AND(AB5&gt;=0.95,AB5&lt;=1.05),1,IF(OR(AND(AB5&gt;=0.85,AB5&lt;0.95),AND(AB5&gt;1.05,AB5&lt;=1.15)),0.5,0))</f>
        <v>0</v>
      </c>
      <c r="AD5" s="37">
        <v>323.2</v>
      </c>
      <c r="AE5" s="49">
        <v>319.1</v>
      </c>
      <c r="AF5" s="48">
        <f aca="true" t="shared" si="9" ref="AF5:AF23">AD5/AE5</f>
        <v>1.0128486367909746</v>
      </c>
      <c r="AG5" s="41">
        <f aca="true" t="shared" si="10" ref="AG5:AG23">IF(AND(AF5&gt;=0.98,AF5&lt;=1.02),1,0)</f>
        <v>1</v>
      </c>
      <c r="AH5" s="47">
        <v>319.1</v>
      </c>
      <c r="AI5" s="37">
        <v>139.9</v>
      </c>
      <c r="AJ5" s="49">
        <v>279</v>
      </c>
      <c r="AK5" s="49">
        <v>101.5</v>
      </c>
      <c r="AL5" s="50">
        <f>(AH5/AI5)/(AJ5/AK5)</f>
        <v>0.829795219831882</v>
      </c>
      <c r="AM5" s="51">
        <f>IF(AL5&gt;=1,1,0)</f>
        <v>0</v>
      </c>
      <c r="AN5" s="42">
        <v>239.7</v>
      </c>
      <c r="AO5" s="42">
        <v>211.3</v>
      </c>
      <c r="AP5" s="52">
        <v>195.6</v>
      </c>
      <c r="AQ5" s="42">
        <v>223.7</v>
      </c>
      <c r="AR5" s="53">
        <f aca="true" t="shared" si="11" ref="AR5:AR23">AN5/((AO5+AP5+AQ5)/3)</f>
        <v>1.1403425309229307</v>
      </c>
      <c r="AS5" s="54">
        <f aca="true" t="shared" si="12" ref="AS5:AS23">IF(AND(AR5&gt;=0.7,AR5&lt;=1.3),1,IF(OR(AND(AR5&gt;=0.5,AR5&lt;0.7),AND(AR5&gt;1.3,AR5&lt;=1.5)),0.5,0))</f>
        <v>1</v>
      </c>
      <c r="AT5" s="42"/>
      <c r="AU5" s="41">
        <f aca="true" t="shared" si="13" ref="AU5:AU23">IF(AT5&gt;0,-1,0)</f>
        <v>0</v>
      </c>
      <c r="AV5" s="42">
        <v>0.1</v>
      </c>
      <c r="AW5" s="42">
        <v>948.7</v>
      </c>
      <c r="AX5" s="42">
        <v>0.8</v>
      </c>
      <c r="AY5" s="55">
        <v>1212</v>
      </c>
      <c r="AZ5" s="53">
        <f>(AV5/AW5)/(AX5/AY5)</f>
        <v>0.15969221039316958</v>
      </c>
      <c r="BA5" s="54">
        <f aca="true" t="shared" si="14" ref="BA5:BA23">IF(AZ5&lt;=1,1,0)</f>
        <v>1</v>
      </c>
      <c r="BB5" s="46"/>
      <c r="BC5" s="41">
        <f aca="true" t="shared" si="15" ref="BC5:BC23">IF(ISBLANK(BB5),0,-1)</f>
        <v>0</v>
      </c>
      <c r="BD5" s="42"/>
      <c r="BE5" s="41">
        <f aca="true" t="shared" si="16" ref="BE5:BE23">IF(ISBLANK(BD5),0,-1)</f>
        <v>0</v>
      </c>
      <c r="BF5" s="42"/>
      <c r="BG5" s="41">
        <f aca="true" t="shared" si="17" ref="BG5:BG23">IF(ISBLANK(BF5),0,-1)</f>
        <v>0</v>
      </c>
      <c r="BH5" s="42"/>
      <c r="BI5" s="42"/>
      <c r="BJ5" s="42">
        <v>1</v>
      </c>
      <c r="BK5" s="42"/>
      <c r="BL5" s="42"/>
      <c r="BM5" s="40">
        <f aca="true" t="shared" si="18" ref="BM5:BM23">BH5+BI5+BJ5+BK5+BL5</f>
        <v>1</v>
      </c>
      <c r="BN5" s="41">
        <f aca="true" t="shared" si="19" ref="BN5:BN23">IF(BM5&gt;=5,1,0)</f>
        <v>0</v>
      </c>
      <c r="BO5" s="56">
        <v>30</v>
      </c>
      <c r="BP5" s="56">
        <v>60</v>
      </c>
      <c r="BQ5" s="57">
        <f aca="true" t="shared" si="20" ref="BQ5:BQ23">BO5/BP5-1</f>
        <v>-0.5</v>
      </c>
      <c r="BR5" s="58">
        <v>0</v>
      </c>
      <c r="BS5" s="42">
        <v>1</v>
      </c>
      <c r="BT5" s="41">
        <f aca="true" t="shared" si="21" ref="BT5:BT23">IF(ISBLANK(BS5),0,2)</f>
        <v>2</v>
      </c>
      <c r="BU5" s="42"/>
      <c r="BV5" s="41">
        <f aca="true" t="shared" si="22" ref="BV5:BV23">IF(ISBLANK(BU5),0,0.5)</f>
        <v>0</v>
      </c>
      <c r="BW5" s="42"/>
      <c r="BX5" s="41">
        <f aca="true" t="shared" si="23" ref="BX5:BX23">IF(ISBLANK(BW5),0,0.5)</f>
        <v>0</v>
      </c>
      <c r="BY5" s="42"/>
      <c r="BZ5" s="41">
        <f aca="true" t="shared" si="24" ref="BZ5:BZ23">IF(ISBLANK(BY5),0,0.5)</f>
        <v>0</v>
      </c>
      <c r="CA5" s="42"/>
      <c r="CB5" s="41">
        <f aca="true" t="shared" si="25" ref="CB5:CB23">IF(ISBLANK(CA5),0,0.5)</f>
        <v>0</v>
      </c>
      <c r="CC5" s="42"/>
      <c r="CD5" s="41">
        <f aca="true" t="shared" si="26" ref="CD5:CD23">IF(ISBLANK(CC5),0,-1)</f>
        <v>0</v>
      </c>
      <c r="CE5" s="42">
        <v>1</v>
      </c>
      <c r="CF5" s="41">
        <f aca="true" t="shared" si="27" ref="CF5:CF23">IF(ISBLANK(CE5),0,0.5)</f>
        <v>0.5</v>
      </c>
      <c r="CG5" s="59">
        <f aca="true" t="shared" si="28" ref="CG5:CG23">H5+M5+R5+U5+Y5+AC5+AG5+AM5+AS5+AU5+BA5+BC5+BE5+BG5+BN5+BR5+BT5+BV5+BX5+BZ5+CB5+CD5+CF5</f>
        <v>8.5</v>
      </c>
    </row>
    <row r="6" spans="1:85" ht="15.75">
      <c r="A6" s="34">
        <v>13</v>
      </c>
      <c r="B6" s="35" t="s">
        <v>83</v>
      </c>
      <c r="C6" s="36">
        <v>-209.72</v>
      </c>
      <c r="D6" s="37">
        <v>2373.3</v>
      </c>
      <c r="E6" s="38">
        <v>1811.9</v>
      </c>
      <c r="F6" s="39">
        <f t="shared" si="0"/>
        <v>-0.3735660847880299</v>
      </c>
      <c r="G6" s="40" t="s">
        <v>80</v>
      </c>
      <c r="H6" s="41">
        <f aca="true" t="shared" si="29" ref="H6:H23">IF(F6&lt;=0.1,1,0)</f>
        <v>1</v>
      </c>
      <c r="I6" s="42">
        <v>620.8</v>
      </c>
      <c r="J6" s="42">
        <v>717</v>
      </c>
      <c r="K6" s="43">
        <f>I6/J6</f>
        <v>0.8658298465829846</v>
      </c>
      <c r="L6" s="40" t="s">
        <v>81</v>
      </c>
      <c r="M6" s="41">
        <f t="shared" si="1"/>
        <v>1</v>
      </c>
      <c r="N6" s="44">
        <v>381.9</v>
      </c>
      <c r="O6" s="44">
        <v>393.5</v>
      </c>
      <c r="P6" s="45">
        <f t="shared" si="2"/>
        <v>0.9705209656925031</v>
      </c>
      <c r="Q6" s="40" t="s">
        <v>81</v>
      </c>
      <c r="R6" s="41">
        <f t="shared" si="3"/>
        <v>1</v>
      </c>
      <c r="S6" s="61">
        <v>6</v>
      </c>
      <c r="T6" s="40" t="s">
        <v>82</v>
      </c>
      <c r="U6" s="41">
        <f t="shared" si="4"/>
        <v>1</v>
      </c>
      <c r="V6" s="42">
        <v>12.5</v>
      </c>
      <c r="W6" s="42">
        <v>865.5</v>
      </c>
      <c r="X6" s="43">
        <f t="shared" si="5"/>
        <v>0.014442518775274409</v>
      </c>
      <c r="Y6" s="41">
        <f t="shared" si="6"/>
        <v>-1</v>
      </c>
      <c r="Z6" s="47">
        <v>511.8</v>
      </c>
      <c r="AA6" s="42">
        <v>289</v>
      </c>
      <c r="AB6" s="48">
        <f t="shared" si="7"/>
        <v>1.7709342560553634</v>
      </c>
      <c r="AC6" s="41">
        <f t="shared" si="8"/>
        <v>0</v>
      </c>
      <c r="AD6" s="37">
        <v>561.4</v>
      </c>
      <c r="AE6" s="49">
        <v>511.8</v>
      </c>
      <c r="AF6" s="48">
        <f t="shared" si="9"/>
        <v>1.0969128565846034</v>
      </c>
      <c r="AG6" s="41">
        <f t="shared" si="10"/>
        <v>0</v>
      </c>
      <c r="AH6" s="47">
        <v>511.8</v>
      </c>
      <c r="AI6" s="37">
        <v>128.2</v>
      </c>
      <c r="AJ6" s="49">
        <v>332.8</v>
      </c>
      <c r="AK6" s="49">
        <v>113.2</v>
      </c>
      <c r="AL6" s="50">
        <f>(AH6/AI6)/(AJ6/AK6)</f>
        <v>1.357923691947678</v>
      </c>
      <c r="AM6" s="62">
        <f>IF(AL6&gt;=1,1,0)</f>
        <v>1</v>
      </c>
      <c r="AN6" s="42">
        <v>287.6</v>
      </c>
      <c r="AO6" s="42">
        <v>152.9</v>
      </c>
      <c r="AP6" s="52">
        <v>215.4</v>
      </c>
      <c r="AQ6" s="42">
        <v>209.6</v>
      </c>
      <c r="AR6" s="53">
        <f t="shared" si="11"/>
        <v>1.4929918671050357</v>
      </c>
      <c r="AS6" s="54">
        <f t="shared" si="12"/>
        <v>0.5</v>
      </c>
      <c r="AT6" s="42"/>
      <c r="AU6" s="41">
        <f t="shared" si="13"/>
        <v>0</v>
      </c>
      <c r="AV6" s="42">
        <v>2.2</v>
      </c>
      <c r="AW6" s="42">
        <v>2163.5</v>
      </c>
      <c r="AX6" s="42">
        <v>0</v>
      </c>
      <c r="AY6" s="42">
        <v>957.9</v>
      </c>
      <c r="AZ6" s="53"/>
      <c r="BA6" s="54">
        <f t="shared" si="14"/>
        <v>1</v>
      </c>
      <c r="BB6" s="46"/>
      <c r="BC6" s="41">
        <f t="shared" si="15"/>
        <v>0</v>
      </c>
      <c r="BD6" s="42"/>
      <c r="BE6" s="41">
        <f t="shared" si="16"/>
        <v>0</v>
      </c>
      <c r="BF6" s="42"/>
      <c r="BG6" s="41">
        <f t="shared" si="17"/>
        <v>0</v>
      </c>
      <c r="BH6" s="42"/>
      <c r="BI6" s="42">
        <v>1</v>
      </c>
      <c r="BJ6" s="42">
        <v>1</v>
      </c>
      <c r="BK6" s="42">
        <v>1</v>
      </c>
      <c r="BL6" s="42">
        <v>1</v>
      </c>
      <c r="BM6" s="40">
        <f t="shared" si="18"/>
        <v>4</v>
      </c>
      <c r="BN6" s="41">
        <f t="shared" si="19"/>
        <v>0</v>
      </c>
      <c r="BO6" s="56">
        <v>66</v>
      </c>
      <c r="BP6" s="56">
        <v>164</v>
      </c>
      <c r="BQ6" s="57">
        <f t="shared" si="20"/>
        <v>-0.5975609756097561</v>
      </c>
      <c r="BR6" s="58">
        <v>0</v>
      </c>
      <c r="BS6" s="42">
        <v>1</v>
      </c>
      <c r="BT6" s="41">
        <f t="shared" si="21"/>
        <v>2</v>
      </c>
      <c r="BU6" s="42"/>
      <c r="BV6" s="41">
        <f t="shared" si="22"/>
        <v>0</v>
      </c>
      <c r="BW6" s="42"/>
      <c r="BX6" s="41">
        <f t="shared" si="23"/>
        <v>0</v>
      </c>
      <c r="BY6" s="42">
        <v>1</v>
      </c>
      <c r="BZ6" s="41">
        <f t="shared" si="24"/>
        <v>0.5</v>
      </c>
      <c r="CA6" s="42"/>
      <c r="CB6" s="41">
        <f t="shared" si="25"/>
        <v>0</v>
      </c>
      <c r="CC6" s="42"/>
      <c r="CD6" s="41">
        <f t="shared" si="26"/>
        <v>0</v>
      </c>
      <c r="CE6" s="42"/>
      <c r="CF6" s="41">
        <f t="shared" si="27"/>
        <v>0</v>
      </c>
      <c r="CG6" s="59">
        <f t="shared" si="28"/>
        <v>8</v>
      </c>
    </row>
    <row r="7" spans="1:85" s="4" customFormat="1" ht="15.75">
      <c r="A7" s="34">
        <v>17</v>
      </c>
      <c r="B7" s="35" t="s">
        <v>84</v>
      </c>
      <c r="C7" s="36">
        <v>-31.75</v>
      </c>
      <c r="D7" s="63">
        <v>860.8</v>
      </c>
      <c r="E7" s="38">
        <v>365.8</v>
      </c>
      <c r="F7" s="39">
        <f t="shared" si="0"/>
        <v>-0.06414141414141415</v>
      </c>
      <c r="G7" s="40" t="s">
        <v>80</v>
      </c>
      <c r="H7" s="41">
        <f t="shared" si="29"/>
        <v>1</v>
      </c>
      <c r="I7" s="42">
        <v>596.6</v>
      </c>
      <c r="J7" s="42">
        <v>835</v>
      </c>
      <c r="K7" s="43">
        <f>I7/J7</f>
        <v>0.7144910179640719</v>
      </c>
      <c r="L7" s="40" t="s">
        <v>81</v>
      </c>
      <c r="M7" s="41">
        <f t="shared" si="1"/>
        <v>1</v>
      </c>
      <c r="N7" s="44">
        <v>391.6</v>
      </c>
      <c r="O7" s="44">
        <v>392.3</v>
      </c>
      <c r="P7" s="45">
        <f t="shared" si="2"/>
        <v>0.9982156512872802</v>
      </c>
      <c r="Q7" s="40" t="s">
        <v>81</v>
      </c>
      <c r="R7" s="41">
        <f t="shared" si="3"/>
        <v>1</v>
      </c>
      <c r="S7" s="46">
        <v>5</v>
      </c>
      <c r="T7" s="40" t="s">
        <v>82</v>
      </c>
      <c r="U7" s="41">
        <f t="shared" si="4"/>
        <v>1</v>
      </c>
      <c r="V7" s="42">
        <v>0</v>
      </c>
      <c r="W7" s="42">
        <v>747.8</v>
      </c>
      <c r="X7" s="43">
        <f t="shared" si="5"/>
        <v>0</v>
      </c>
      <c r="Y7" s="41">
        <f t="shared" si="6"/>
        <v>-1</v>
      </c>
      <c r="Z7" s="47">
        <v>379</v>
      </c>
      <c r="AA7" s="42">
        <v>379</v>
      </c>
      <c r="AB7" s="48">
        <f t="shared" si="7"/>
        <v>1</v>
      </c>
      <c r="AC7" s="41">
        <f t="shared" si="8"/>
        <v>1</v>
      </c>
      <c r="AD7" s="37">
        <v>495</v>
      </c>
      <c r="AE7" s="49">
        <v>379</v>
      </c>
      <c r="AF7" s="48">
        <f t="shared" si="9"/>
        <v>1.3060686015831136</v>
      </c>
      <c r="AG7" s="41">
        <f t="shared" si="10"/>
        <v>0</v>
      </c>
      <c r="AH7" s="47">
        <v>379</v>
      </c>
      <c r="AI7" s="37">
        <v>105.3</v>
      </c>
      <c r="AJ7" s="49">
        <v>352</v>
      </c>
      <c r="AK7" s="49">
        <v>105.5</v>
      </c>
      <c r="AL7" s="50">
        <f>(AH7/AI7)/(AJ7/AK7)</f>
        <v>1.0787495683329016</v>
      </c>
      <c r="AM7" s="62">
        <f>IF(AL7&gt;=1,1,0)</f>
        <v>1</v>
      </c>
      <c r="AN7" s="42">
        <v>209.2</v>
      </c>
      <c r="AO7" s="42">
        <v>148</v>
      </c>
      <c r="AP7" s="52">
        <v>216.4</v>
      </c>
      <c r="AQ7" s="42">
        <v>174.2</v>
      </c>
      <c r="AR7" s="53">
        <f t="shared" si="11"/>
        <v>1.1652432231711847</v>
      </c>
      <c r="AS7" s="54">
        <f t="shared" si="12"/>
        <v>1</v>
      </c>
      <c r="AT7" s="42"/>
      <c r="AU7" s="41">
        <f t="shared" si="13"/>
        <v>0</v>
      </c>
      <c r="AV7" s="42">
        <v>0</v>
      </c>
      <c r="AW7" s="42">
        <v>829</v>
      </c>
      <c r="AX7" s="42">
        <v>0</v>
      </c>
      <c r="AY7" s="42">
        <v>777.5</v>
      </c>
      <c r="AZ7" s="53"/>
      <c r="BA7" s="54">
        <f t="shared" si="14"/>
        <v>1</v>
      </c>
      <c r="BB7" s="46"/>
      <c r="BC7" s="41">
        <f t="shared" si="15"/>
        <v>0</v>
      </c>
      <c r="BD7" s="42"/>
      <c r="BE7" s="41">
        <f t="shared" si="16"/>
        <v>0</v>
      </c>
      <c r="BF7" s="42"/>
      <c r="BG7" s="41">
        <f t="shared" si="17"/>
        <v>0</v>
      </c>
      <c r="BH7" s="42"/>
      <c r="BI7" s="42">
        <v>1</v>
      </c>
      <c r="BJ7" s="42">
        <v>1</v>
      </c>
      <c r="BK7" s="42">
        <v>1</v>
      </c>
      <c r="BL7" s="42">
        <v>1</v>
      </c>
      <c r="BM7" s="40">
        <f t="shared" si="18"/>
        <v>4</v>
      </c>
      <c r="BN7" s="41">
        <f t="shared" si="19"/>
        <v>0</v>
      </c>
      <c r="BO7" s="56">
        <v>158</v>
      </c>
      <c r="BP7" s="56">
        <v>209</v>
      </c>
      <c r="BQ7" s="57">
        <f t="shared" si="20"/>
        <v>-0.2440191387559809</v>
      </c>
      <c r="BR7" s="58">
        <v>0</v>
      </c>
      <c r="BS7" s="42"/>
      <c r="BT7" s="41">
        <f t="shared" si="21"/>
        <v>0</v>
      </c>
      <c r="BU7" s="42"/>
      <c r="BV7" s="41">
        <f t="shared" si="22"/>
        <v>0</v>
      </c>
      <c r="BW7" s="64"/>
      <c r="BX7" s="41">
        <f t="shared" si="23"/>
        <v>0</v>
      </c>
      <c r="BY7" s="42">
        <v>1</v>
      </c>
      <c r="BZ7" s="41">
        <f t="shared" si="24"/>
        <v>0.5</v>
      </c>
      <c r="CA7" s="42"/>
      <c r="CB7" s="41">
        <f t="shared" si="25"/>
        <v>0</v>
      </c>
      <c r="CC7" s="42"/>
      <c r="CD7" s="41">
        <f t="shared" si="26"/>
        <v>0</v>
      </c>
      <c r="CE7" s="64">
        <v>1</v>
      </c>
      <c r="CF7" s="41">
        <f t="shared" si="27"/>
        <v>0.5</v>
      </c>
      <c r="CG7" s="59">
        <f t="shared" si="28"/>
        <v>8</v>
      </c>
    </row>
    <row r="8" spans="1:85" ht="15.75">
      <c r="A8" s="34">
        <v>3</v>
      </c>
      <c r="B8" s="35" t="s">
        <v>85</v>
      </c>
      <c r="C8" s="36">
        <v>-84.19</v>
      </c>
      <c r="D8" s="65">
        <v>14472.3</v>
      </c>
      <c r="E8" s="38">
        <v>4762.7</v>
      </c>
      <c r="F8" s="39">
        <f t="shared" si="0"/>
        <v>-0.008670800032957074</v>
      </c>
      <c r="G8" s="40" t="s">
        <v>80</v>
      </c>
      <c r="H8" s="41">
        <f t="shared" si="29"/>
        <v>1</v>
      </c>
      <c r="I8" s="42"/>
      <c r="J8" s="42"/>
      <c r="K8" s="43"/>
      <c r="L8" s="40" t="s">
        <v>81</v>
      </c>
      <c r="M8" s="41">
        <f t="shared" si="1"/>
        <v>1</v>
      </c>
      <c r="N8" s="44">
        <v>897</v>
      </c>
      <c r="O8" s="44">
        <v>903.4</v>
      </c>
      <c r="P8" s="45">
        <f t="shared" si="2"/>
        <v>0.9929156519814036</v>
      </c>
      <c r="Q8" s="40" t="s">
        <v>81</v>
      </c>
      <c r="R8" s="41">
        <f t="shared" si="3"/>
        <v>1</v>
      </c>
      <c r="S8" s="46">
        <v>4</v>
      </c>
      <c r="T8" s="40" t="s">
        <v>82</v>
      </c>
      <c r="U8" s="66">
        <f t="shared" si="4"/>
        <v>1</v>
      </c>
      <c r="V8" s="42">
        <v>2834.3</v>
      </c>
      <c r="W8" s="42">
        <v>9625.3</v>
      </c>
      <c r="X8" s="43">
        <f t="shared" si="5"/>
        <v>0.2944635491880773</v>
      </c>
      <c r="Y8" s="41">
        <f t="shared" si="6"/>
        <v>-1</v>
      </c>
      <c r="Z8" s="47">
        <v>8442.6</v>
      </c>
      <c r="AA8" s="42">
        <v>7043</v>
      </c>
      <c r="AB8" s="48">
        <f t="shared" si="7"/>
        <v>1.198722135453642</v>
      </c>
      <c r="AC8" s="41">
        <f t="shared" si="8"/>
        <v>0</v>
      </c>
      <c r="AD8" s="37">
        <v>9709.5</v>
      </c>
      <c r="AE8" s="49">
        <v>8442.6</v>
      </c>
      <c r="AF8" s="48">
        <f t="shared" si="9"/>
        <v>1.150060407931206</v>
      </c>
      <c r="AG8" s="41">
        <f t="shared" si="10"/>
        <v>0</v>
      </c>
      <c r="AH8" s="47">
        <v>8442.6</v>
      </c>
      <c r="AI8" s="37">
        <v>0</v>
      </c>
      <c r="AJ8" s="49">
        <v>8602</v>
      </c>
      <c r="AK8" s="49">
        <v>0</v>
      </c>
      <c r="AL8" s="50"/>
      <c r="AM8" s="67">
        <v>1</v>
      </c>
      <c r="AN8" s="42">
        <v>2675.8</v>
      </c>
      <c r="AO8" s="42">
        <v>1382.6</v>
      </c>
      <c r="AP8" s="52">
        <v>1846.6</v>
      </c>
      <c r="AQ8" s="42">
        <v>3720.3</v>
      </c>
      <c r="AR8" s="53">
        <f t="shared" si="11"/>
        <v>1.1551046837902008</v>
      </c>
      <c r="AS8" s="54">
        <f t="shared" si="12"/>
        <v>1</v>
      </c>
      <c r="AT8" s="42"/>
      <c r="AU8" s="41">
        <f t="shared" si="13"/>
        <v>0</v>
      </c>
      <c r="AV8" s="42">
        <v>11.1</v>
      </c>
      <c r="AW8" s="42">
        <v>14388.1</v>
      </c>
      <c r="AX8" s="42">
        <v>94.6</v>
      </c>
      <c r="AY8" s="42">
        <v>9596.2</v>
      </c>
      <c r="AZ8" s="53">
        <f>(AV8/AW8)/(AX8/AY8)</f>
        <v>0.0782578091570358</v>
      </c>
      <c r="BA8" s="54">
        <f t="shared" si="14"/>
        <v>1</v>
      </c>
      <c r="BB8" s="46"/>
      <c r="BC8" s="41">
        <f t="shared" si="15"/>
        <v>0</v>
      </c>
      <c r="BD8" s="42"/>
      <c r="BE8" s="41">
        <f t="shared" si="16"/>
        <v>0</v>
      </c>
      <c r="BF8" s="42"/>
      <c r="BG8" s="41">
        <f t="shared" si="17"/>
        <v>0</v>
      </c>
      <c r="BH8" s="42"/>
      <c r="BI8" s="42">
        <v>1</v>
      </c>
      <c r="BJ8" s="42">
        <v>1</v>
      </c>
      <c r="BK8" s="42">
        <v>1</v>
      </c>
      <c r="BL8" s="42">
        <v>1</v>
      </c>
      <c r="BM8" s="40">
        <f t="shared" si="18"/>
        <v>4</v>
      </c>
      <c r="BN8" s="41">
        <f t="shared" si="19"/>
        <v>0</v>
      </c>
      <c r="BO8" s="56">
        <v>467</v>
      </c>
      <c r="BP8" s="56">
        <v>566</v>
      </c>
      <c r="BQ8" s="57">
        <f t="shared" si="20"/>
        <v>-0.17491166077738518</v>
      </c>
      <c r="BR8" s="58">
        <v>0</v>
      </c>
      <c r="BS8" s="42"/>
      <c r="BT8" s="41">
        <f t="shared" si="21"/>
        <v>0</v>
      </c>
      <c r="BU8" s="42">
        <v>1</v>
      </c>
      <c r="BV8" s="41">
        <f t="shared" si="22"/>
        <v>0.5</v>
      </c>
      <c r="BW8" s="42">
        <v>1</v>
      </c>
      <c r="BX8" s="41">
        <f t="shared" si="23"/>
        <v>0.5</v>
      </c>
      <c r="BY8" s="42">
        <v>1</v>
      </c>
      <c r="BZ8" s="41">
        <f t="shared" si="24"/>
        <v>0.5</v>
      </c>
      <c r="CA8" s="42"/>
      <c r="CB8" s="41">
        <f t="shared" si="25"/>
        <v>0</v>
      </c>
      <c r="CC8" s="42"/>
      <c r="CD8" s="41">
        <f t="shared" si="26"/>
        <v>0</v>
      </c>
      <c r="CE8" s="42">
        <v>1</v>
      </c>
      <c r="CF8" s="41">
        <f t="shared" si="27"/>
        <v>0.5</v>
      </c>
      <c r="CG8" s="59">
        <f t="shared" si="28"/>
        <v>8</v>
      </c>
    </row>
    <row r="9" spans="1:85" ht="15.75">
      <c r="A9" s="34">
        <v>9</v>
      </c>
      <c r="B9" s="35" t="s">
        <v>86</v>
      </c>
      <c r="C9" s="36">
        <v>-57.55</v>
      </c>
      <c r="D9" s="63">
        <v>1844.6</v>
      </c>
      <c r="E9" s="38">
        <v>954</v>
      </c>
      <c r="F9" s="39">
        <f t="shared" si="0"/>
        <v>-0.06461935773635752</v>
      </c>
      <c r="G9" s="40" t="s">
        <v>80</v>
      </c>
      <c r="H9" s="41">
        <f t="shared" si="29"/>
        <v>1</v>
      </c>
      <c r="I9" s="42">
        <v>867.8</v>
      </c>
      <c r="J9" s="42">
        <v>956</v>
      </c>
      <c r="K9" s="43">
        <f aca="true" t="shared" si="30" ref="K9:K23">I9/J9</f>
        <v>0.9077405857740586</v>
      </c>
      <c r="L9" s="40" t="s">
        <v>81</v>
      </c>
      <c r="M9" s="41">
        <f t="shared" si="1"/>
        <v>1</v>
      </c>
      <c r="N9" s="44">
        <v>498.5</v>
      </c>
      <c r="O9" s="44">
        <v>506.3</v>
      </c>
      <c r="P9" s="45">
        <f t="shared" si="2"/>
        <v>0.9845941141615643</v>
      </c>
      <c r="Q9" s="40" t="s">
        <v>81</v>
      </c>
      <c r="R9" s="41">
        <f t="shared" si="3"/>
        <v>1</v>
      </c>
      <c r="S9" s="61">
        <v>4</v>
      </c>
      <c r="T9" s="40" t="s">
        <v>82</v>
      </c>
      <c r="U9" s="41">
        <f t="shared" si="4"/>
        <v>1</v>
      </c>
      <c r="V9" s="42">
        <v>155.5</v>
      </c>
      <c r="W9" s="42">
        <v>1319</v>
      </c>
      <c r="X9" s="43">
        <f t="shared" si="5"/>
        <v>0.1178923426838514</v>
      </c>
      <c r="Y9" s="41">
        <f t="shared" si="6"/>
        <v>-1</v>
      </c>
      <c r="Z9" s="47">
        <v>862.4</v>
      </c>
      <c r="AA9" s="42">
        <v>555</v>
      </c>
      <c r="AB9" s="48">
        <f t="shared" si="7"/>
        <v>1.5538738738738738</v>
      </c>
      <c r="AC9" s="41">
        <f t="shared" si="8"/>
        <v>0</v>
      </c>
      <c r="AD9" s="37">
        <v>890.6</v>
      </c>
      <c r="AE9" s="49">
        <v>862.4</v>
      </c>
      <c r="AF9" s="48">
        <f t="shared" si="9"/>
        <v>1.032699443413729</v>
      </c>
      <c r="AG9" s="41">
        <f t="shared" si="10"/>
        <v>0</v>
      </c>
      <c r="AH9" s="47">
        <v>862.4</v>
      </c>
      <c r="AI9" s="37">
        <v>149.5</v>
      </c>
      <c r="AJ9" s="49">
        <v>681.4</v>
      </c>
      <c r="AK9" s="49">
        <v>146.2</v>
      </c>
      <c r="AL9" s="50">
        <f>(AH9/AI9)/(AJ9/AK9)</f>
        <v>1.2376926120038128</v>
      </c>
      <c r="AM9" s="62">
        <f>IF(AL9&gt;=1,1,0)</f>
        <v>1</v>
      </c>
      <c r="AN9" s="42">
        <v>476.2</v>
      </c>
      <c r="AO9" s="42">
        <v>188.7</v>
      </c>
      <c r="AP9" s="52">
        <v>261.3</v>
      </c>
      <c r="AQ9" s="42">
        <v>392.8</v>
      </c>
      <c r="AR9" s="53">
        <f t="shared" si="11"/>
        <v>1.695064072140484</v>
      </c>
      <c r="AS9" s="54">
        <f t="shared" si="12"/>
        <v>0</v>
      </c>
      <c r="AT9" s="42"/>
      <c r="AU9" s="41">
        <f t="shared" si="13"/>
        <v>0</v>
      </c>
      <c r="AV9" s="42">
        <v>0.1</v>
      </c>
      <c r="AW9" s="42">
        <v>1787</v>
      </c>
      <c r="AX9" s="42">
        <v>0</v>
      </c>
      <c r="AY9" s="42">
        <v>1562.2</v>
      </c>
      <c r="AZ9" s="53"/>
      <c r="BA9" s="54">
        <f t="shared" si="14"/>
        <v>1</v>
      </c>
      <c r="BB9" s="46"/>
      <c r="BC9" s="41">
        <f t="shared" si="15"/>
        <v>0</v>
      </c>
      <c r="BD9" s="42"/>
      <c r="BE9" s="41">
        <f t="shared" si="16"/>
        <v>0</v>
      </c>
      <c r="BF9" s="42"/>
      <c r="BG9" s="41">
        <f t="shared" si="17"/>
        <v>0</v>
      </c>
      <c r="BH9" s="42"/>
      <c r="BI9" s="42"/>
      <c r="BJ9" s="42">
        <v>1</v>
      </c>
      <c r="BK9" s="42">
        <v>1</v>
      </c>
      <c r="BL9" s="42">
        <v>1</v>
      </c>
      <c r="BM9" s="40">
        <f t="shared" si="18"/>
        <v>3</v>
      </c>
      <c r="BN9" s="41">
        <f t="shared" si="19"/>
        <v>0</v>
      </c>
      <c r="BO9" s="56">
        <v>83</v>
      </c>
      <c r="BP9" s="56">
        <v>166</v>
      </c>
      <c r="BQ9" s="57">
        <f t="shared" si="20"/>
        <v>-0.5</v>
      </c>
      <c r="BR9" s="58">
        <v>0</v>
      </c>
      <c r="BS9" s="42">
        <v>1</v>
      </c>
      <c r="BT9" s="41">
        <f t="shared" si="21"/>
        <v>2</v>
      </c>
      <c r="BU9" s="42"/>
      <c r="BV9" s="41">
        <f t="shared" si="22"/>
        <v>0</v>
      </c>
      <c r="BW9" s="42">
        <v>1</v>
      </c>
      <c r="BX9" s="41">
        <f t="shared" si="23"/>
        <v>0.5</v>
      </c>
      <c r="BY9" s="42"/>
      <c r="BZ9" s="41">
        <f t="shared" si="24"/>
        <v>0</v>
      </c>
      <c r="CA9" s="42"/>
      <c r="CB9" s="41">
        <f t="shared" si="25"/>
        <v>0</v>
      </c>
      <c r="CC9" s="42"/>
      <c r="CD9" s="41">
        <f t="shared" si="26"/>
        <v>0</v>
      </c>
      <c r="CE9" s="42"/>
      <c r="CF9" s="41">
        <f t="shared" si="27"/>
        <v>0</v>
      </c>
      <c r="CG9" s="59">
        <f t="shared" si="28"/>
        <v>7.5</v>
      </c>
    </row>
    <row r="10" spans="1:85" ht="15.75">
      <c r="A10" s="34">
        <v>6</v>
      </c>
      <c r="B10" s="35" t="s">
        <v>87</v>
      </c>
      <c r="C10" s="36">
        <v>-22.62</v>
      </c>
      <c r="D10" s="63">
        <v>938.2</v>
      </c>
      <c r="E10" s="38">
        <v>436.8</v>
      </c>
      <c r="F10" s="39">
        <f t="shared" si="0"/>
        <v>-0.04511368169126446</v>
      </c>
      <c r="G10" s="40" t="s">
        <v>80</v>
      </c>
      <c r="H10" s="41">
        <f t="shared" si="29"/>
        <v>1</v>
      </c>
      <c r="I10" s="42">
        <v>673.9</v>
      </c>
      <c r="J10" s="42">
        <v>717</v>
      </c>
      <c r="K10" s="43">
        <f t="shared" si="30"/>
        <v>0.9398884239888423</v>
      </c>
      <c r="L10" s="40" t="s">
        <v>81</v>
      </c>
      <c r="M10" s="41">
        <f t="shared" si="1"/>
        <v>1</v>
      </c>
      <c r="N10" s="44">
        <v>384.7</v>
      </c>
      <c r="O10" s="44">
        <v>393.5</v>
      </c>
      <c r="P10" s="45">
        <f t="shared" si="2"/>
        <v>0.9776365946632782</v>
      </c>
      <c r="Q10" s="40" t="s">
        <v>81</v>
      </c>
      <c r="R10" s="41">
        <f t="shared" si="3"/>
        <v>1</v>
      </c>
      <c r="S10" s="46">
        <v>5</v>
      </c>
      <c r="T10" s="40" t="s">
        <v>82</v>
      </c>
      <c r="U10" s="41">
        <f t="shared" si="4"/>
        <v>1</v>
      </c>
      <c r="V10" s="42">
        <v>16.6</v>
      </c>
      <c r="W10" s="42">
        <v>839.5</v>
      </c>
      <c r="X10" s="43">
        <f t="shared" si="5"/>
        <v>0.0197736748064324</v>
      </c>
      <c r="Y10" s="41">
        <f t="shared" si="6"/>
        <v>-1</v>
      </c>
      <c r="Z10" s="47">
        <v>436.5</v>
      </c>
      <c r="AA10" s="42">
        <v>402</v>
      </c>
      <c r="AB10" s="48">
        <f t="shared" si="7"/>
        <v>1.085820895522388</v>
      </c>
      <c r="AC10" s="41">
        <f t="shared" si="8"/>
        <v>0.5</v>
      </c>
      <c r="AD10" s="37">
        <v>501.4</v>
      </c>
      <c r="AE10" s="49">
        <v>436.5</v>
      </c>
      <c r="AF10" s="48">
        <f t="shared" si="9"/>
        <v>1.1486827033218785</v>
      </c>
      <c r="AG10" s="41">
        <f t="shared" si="10"/>
        <v>0</v>
      </c>
      <c r="AH10" s="47">
        <v>436.5</v>
      </c>
      <c r="AI10" s="37">
        <v>107.3</v>
      </c>
      <c r="AJ10" s="49">
        <v>409.4</v>
      </c>
      <c r="AK10" s="49">
        <v>112.4</v>
      </c>
      <c r="AL10" s="50">
        <f>(AH10/AI10)/(AJ10/AK10)</f>
        <v>1.116870960207719</v>
      </c>
      <c r="AM10" s="62">
        <f>IF(AL10&gt;=1,1,0)</f>
        <v>1</v>
      </c>
      <c r="AN10" s="42">
        <v>373.6</v>
      </c>
      <c r="AO10" s="42">
        <v>109.8</v>
      </c>
      <c r="AP10" s="52">
        <v>158.3</v>
      </c>
      <c r="AQ10" s="42">
        <v>197.8</v>
      </c>
      <c r="AR10" s="53">
        <f t="shared" si="11"/>
        <v>2.405666452028332</v>
      </c>
      <c r="AS10" s="54">
        <f t="shared" si="12"/>
        <v>0</v>
      </c>
      <c r="AT10" s="42"/>
      <c r="AU10" s="41">
        <f t="shared" si="13"/>
        <v>0</v>
      </c>
      <c r="AV10" s="42">
        <v>0</v>
      </c>
      <c r="AW10" s="42">
        <v>915.6</v>
      </c>
      <c r="AX10" s="42">
        <v>0.3</v>
      </c>
      <c r="AY10" s="42">
        <v>881.6</v>
      </c>
      <c r="AZ10" s="53">
        <f>(AV10/AW10)/(AX10/AY10)</f>
        <v>0</v>
      </c>
      <c r="BA10" s="54">
        <f t="shared" si="14"/>
        <v>1</v>
      </c>
      <c r="BB10" s="46"/>
      <c r="BC10" s="41">
        <f t="shared" si="15"/>
        <v>0</v>
      </c>
      <c r="BD10" s="42"/>
      <c r="BE10" s="41">
        <f t="shared" si="16"/>
        <v>0</v>
      </c>
      <c r="BF10" s="42"/>
      <c r="BG10" s="41">
        <f t="shared" si="17"/>
        <v>0</v>
      </c>
      <c r="BH10" s="42">
        <v>1</v>
      </c>
      <c r="BI10" s="42">
        <v>1</v>
      </c>
      <c r="BJ10" s="42">
        <v>1</v>
      </c>
      <c r="BK10" s="42">
        <v>1</v>
      </c>
      <c r="BL10" s="42">
        <v>1</v>
      </c>
      <c r="BM10" s="40">
        <f t="shared" si="18"/>
        <v>5</v>
      </c>
      <c r="BN10" s="41">
        <f t="shared" si="19"/>
        <v>1</v>
      </c>
      <c r="BO10" s="56">
        <v>13</v>
      </c>
      <c r="BP10" s="56">
        <v>19</v>
      </c>
      <c r="BQ10" s="57">
        <f t="shared" si="20"/>
        <v>-0.3157894736842105</v>
      </c>
      <c r="BR10" s="58">
        <v>0</v>
      </c>
      <c r="BS10" s="42"/>
      <c r="BT10" s="41">
        <f t="shared" si="21"/>
        <v>0</v>
      </c>
      <c r="BU10" s="42"/>
      <c r="BV10" s="41">
        <f t="shared" si="22"/>
        <v>0</v>
      </c>
      <c r="BW10" s="42">
        <v>1</v>
      </c>
      <c r="BX10" s="41">
        <f t="shared" si="23"/>
        <v>0.5</v>
      </c>
      <c r="BY10" s="42"/>
      <c r="BZ10" s="41">
        <f t="shared" si="24"/>
        <v>0</v>
      </c>
      <c r="CA10" s="42"/>
      <c r="CB10" s="41">
        <f t="shared" si="25"/>
        <v>0</v>
      </c>
      <c r="CC10" s="42"/>
      <c r="CD10" s="41">
        <f t="shared" si="26"/>
        <v>0</v>
      </c>
      <c r="CE10" s="42">
        <v>1</v>
      </c>
      <c r="CF10" s="41">
        <f t="shared" si="27"/>
        <v>0.5</v>
      </c>
      <c r="CG10" s="59">
        <f t="shared" si="28"/>
        <v>7.5</v>
      </c>
    </row>
    <row r="11" spans="1:85" ht="15.75">
      <c r="A11" s="34">
        <v>16</v>
      </c>
      <c r="B11" s="35" t="s">
        <v>88</v>
      </c>
      <c r="C11" s="36">
        <v>-53.06</v>
      </c>
      <c r="D11" s="63">
        <v>1228.2</v>
      </c>
      <c r="E11" s="38">
        <v>1051.9</v>
      </c>
      <c r="F11" s="39">
        <f t="shared" si="0"/>
        <v>-0.30096426545660815</v>
      </c>
      <c r="G11" s="40" t="s">
        <v>89</v>
      </c>
      <c r="H11" s="41">
        <f t="shared" si="29"/>
        <v>1</v>
      </c>
      <c r="I11" s="42">
        <v>656.2</v>
      </c>
      <c r="J11" s="42">
        <v>717</v>
      </c>
      <c r="K11" s="43">
        <f t="shared" si="30"/>
        <v>0.9152022315202232</v>
      </c>
      <c r="L11" s="40" t="s">
        <v>81</v>
      </c>
      <c r="M11" s="41">
        <f t="shared" si="1"/>
        <v>1</v>
      </c>
      <c r="N11" s="44">
        <v>398.4</v>
      </c>
      <c r="O11" s="44">
        <v>399.6</v>
      </c>
      <c r="P11" s="45">
        <f t="shared" si="2"/>
        <v>0.9969969969969968</v>
      </c>
      <c r="Q11" s="40" t="s">
        <v>81</v>
      </c>
      <c r="R11" s="41">
        <f t="shared" si="3"/>
        <v>1</v>
      </c>
      <c r="S11" s="46">
        <v>6</v>
      </c>
      <c r="T11" s="40" t="s">
        <v>82</v>
      </c>
      <c r="U11" s="41">
        <f t="shared" si="4"/>
        <v>1</v>
      </c>
      <c r="V11" s="42">
        <v>28.5</v>
      </c>
      <c r="W11" s="42">
        <v>1099.5</v>
      </c>
      <c r="X11" s="43">
        <f t="shared" si="5"/>
        <v>0.02592087312414734</v>
      </c>
      <c r="Y11" s="41">
        <f t="shared" si="6"/>
        <v>-1</v>
      </c>
      <c r="Z11" s="47">
        <v>173.2</v>
      </c>
      <c r="AA11" s="42">
        <v>153</v>
      </c>
      <c r="AB11" s="48">
        <f t="shared" si="7"/>
        <v>1.1320261437908496</v>
      </c>
      <c r="AC11" s="41">
        <f t="shared" si="8"/>
        <v>0.5</v>
      </c>
      <c r="AD11" s="37">
        <v>176.3</v>
      </c>
      <c r="AE11" s="49">
        <v>173.2</v>
      </c>
      <c r="AF11" s="48">
        <f t="shared" si="9"/>
        <v>1.0178983833718247</v>
      </c>
      <c r="AG11" s="41">
        <f t="shared" si="10"/>
        <v>1</v>
      </c>
      <c r="AH11" s="47">
        <v>173.2</v>
      </c>
      <c r="AI11" s="37">
        <v>132.9</v>
      </c>
      <c r="AJ11" s="49">
        <v>160.6</v>
      </c>
      <c r="AK11" s="49">
        <v>104.4</v>
      </c>
      <c r="AL11" s="50">
        <f>(AH11/AI11)/(AJ11/AK11)</f>
        <v>0.8471842329413684</v>
      </c>
      <c r="AM11" s="51">
        <f>IF(AL11&gt;=1,1,0)</f>
        <v>0</v>
      </c>
      <c r="AN11" s="42">
        <v>467.9</v>
      </c>
      <c r="AO11" s="42">
        <v>155.6</v>
      </c>
      <c r="AP11" s="52">
        <v>195</v>
      </c>
      <c r="AQ11" s="42">
        <v>281</v>
      </c>
      <c r="AR11" s="53">
        <f t="shared" si="11"/>
        <v>2.222450918302723</v>
      </c>
      <c r="AS11" s="54">
        <f t="shared" si="12"/>
        <v>0</v>
      </c>
      <c r="AT11" s="42"/>
      <c r="AU11" s="41">
        <f t="shared" si="13"/>
        <v>0</v>
      </c>
      <c r="AV11" s="42">
        <v>3.6</v>
      </c>
      <c r="AW11" s="42">
        <v>1175.1</v>
      </c>
      <c r="AX11" s="42">
        <v>2.5</v>
      </c>
      <c r="AY11" s="42">
        <v>817.8</v>
      </c>
      <c r="AZ11" s="53">
        <f>(AV11/AW11)/(AX11/AY11)</f>
        <v>1.0021547102374266</v>
      </c>
      <c r="BA11" s="54">
        <f t="shared" si="14"/>
        <v>0</v>
      </c>
      <c r="BB11" s="46"/>
      <c r="BC11" s="41">
        <f t="shared" si="15"/>
        <v>0</v>
      </c>
      <c r="BD11" s="42"/>
      <c r="BE11" s="41">
        <f t="shared" si="16"/>
        <v>0</v>
      </c>
      <c r="BF11" s="42"/>
      <c r="BG11" s="41">
        <f t="shared" si="17"/>
        <v>0</v>
      </c>
      <c r="BH11" s="42"/>
      <c r="BI11" s="42"/>
      <c r="BJ11" s="42">
        <v>1</v>
      </c>
      <c r="BK11" s="42">
        <v>1</v>
      </c>
      <c r="BL11" s="42">
        <v>1</v>
      </c>
      <c r="BM11" s="40">
        <f t="shared" si="18"/>
        <v>3</v>
      </c>
      <c r="BN11" s="41">
        <f t="shared" si="19"/>
        <v>0</v>
      </c>
      <c r="BO11" s="56">
        <v>51</v>
      </c>
      <c r="BP11" s="56">
        <v>47</v>
      </c>
      <c r="BQ11" s="57">
        <f t="shared" si="20"/>
        <v>0.0851063829787233</v>
      </c>
      <c r="BR11" s="58">
        <v>0</v>
      </c>
      <c r="BS11" s="42">
        <v>1</v>
      </c>
      <c r="BT11" s="41">
        <f t="shared" si="21"/>
        <v>2</v>
      </c>
      <c r="BU11" s="42"/>
      <c r="BV11" s="41">
        <f t="shared" si="22"/>
        <v>0</v>
      </c>
      <c r="BW11" s="42">
        <v>1</v>
      </c>
      <c r="BX11" s="41">
        <f t="shared" si="23"/>
        <v>0.5</v>
      </c>
      <c r="BY11" s="42"/>
      <c r="BZ11" s="41">
        <f t="shared" si="24"/>
        <v>0</v>
      </c>
      <c r="CA11" s="42"/>
      <c r="CB11" s="41">
        <f t="shared" si="25"/>
        <v>0</v>
      </c>
      <c r="CC11" s="42"/>
      <c r="CD11" s="41">
        <f t="shared" si="26"/>
        <v>0</v>
      </c>
      <c r="CE11" s="42">
        <v>1</v>
      </c>
      <c r="CF11" s="41">
        <f t="shared" si="27"/>
        <v>0.5</v>
      </c>
      <c r="CG11" s="59">
        <f t="shared" si="28"/>
        <v>7.5</v>
      </c>
    </row>
    <row r="12" spans="1:85" ht="15.75">
      <c r="A12" s="34">
        <v>8</v>
      </c>
      <c r="B12" s="35" t="s">
        <v>90</v>
      </c>
      <c r="C12" s="36">
        <v>-312.82</v>
      </c>
      <c r="D12" s="63">
        <v>1695.6</v>
      </c>
      <c r="E12" s="38">
        <v>240.9</v>
      </c>
      <c r="F12" s="39">
        <f t="shared" si="0"/>
        <v>-0.21504090190417272</v>
      </c>
      <c r="G12" s="40" t="s">
        <v>80</v>
      </c>
      <c r="H12" s="41">
        <f t="shared" si="29"/>
        <v>1</v>
      </c>
      <c r="I12" s="42">
        <v>918.3</v>
      </c>
      <c r="J12" s="42">
        <v>956</v>
      </c>
      <c r="K12" s="43">
        <f t="shared" si="30"/>
        <v>0.9605648535564854</v>
      </c>
      <c r="L12" s="40" t="s">
        <v>81</v>
      </c>
      <c r="M12" s="41">
        <f t="shared" si="1"/>
        <v>1</v>
      </c>
      <c r="N12" s="44">
        <v>510.4</v>
      </c>
      <c r="O12" s="44">
        <v>522.6</v>
      </c>
      <c r="P12" s="45">
        <f t="shared" si="2"/>
        <v>0.9766551856104094</v>
      </c>
      <c r="Q12" s="40" t="s">
        <v>81</v>
      </c>
      <c r="R12" s="41">
        <f t="shared" si="3"/>
        <v>1</v>
      </c>
      <c r="S12" s="46">
        <v>3</v>
      </c>
      <c r="T12" s="40" t="s">
        <v>82</v>
      </c>
      <c r="U12" s="41">
        <f t="shared" si="4"/>
        <v>1</v>
      </c>
      <c r="V12" s="42">
        <v>50.7</v>
      </c>
      <c r="W12" s="42">
        <v>1245.2</v>
      </c>
      <c r="X12" s="43">
        <f t="shared" si="5"/>
        <v>0.04071635078702217</v>
      </c>
      <c r="Y12" s="41">
        <f t="shared" si="6"/>
        <v>-1</v>
      </c>
      <c r="Z12" s="47">
        <v>1221.1</v>
      </c>
      <c r="AA12" s="42">
        <v>1082</v>
      </c>
      <c r="AB12" s="48">
        <f t="shared" si="7"/>
        <v>1.1285582255083177</v>
      </c>
      <c r="AC12" s="41">
        <f t="shared" si="8"/>
        <v>0.5</v>
      </c>
      <c r="AD12" s="37">
        <v>1454.7</v>
      </c>
      <c r="AE12" s="49">
        <v>1221.1</v>
      </c>
      <c r="AF12" s="48">
        <f t="shared" si="9"/>
        <v>1.1913029235934813</v>
      </c>
      <c r="AG12" s="41">
        <f t="shared" si="10"/>
        <v>0</v>
      </c>
      <c r="AH12" s="47">
        <v>1221.1</v>
      </c>
      <c r="AI12" s="37">
        <v>0</v>
      </c>
      <c r="AJ12" s="49">
        <v>1150</v>
      </c>
      <c r="AK12" s="49">
        <v>164.5</v>
      </c>
      <c r="AL12" s="50"/>
      <c r="AM12" s="67">
        <v>1</v>
      </c>
      <c r="AN12" s="42">
        <v>380.1</v>
      </c>
      <c r="AO12" s="42">
        <v>209.4</v>
      </c>
      <c r="AP12" s="52">
        <v>254.6</v>
      </c>
      <c r="AQ12" s="42">
        <v>401.1</v>
      </c>
      <c r="AR12" s="53">
        <f t="shared" si="11"/>
        <v>1.3181135128886834</v>
      </c>
      <c r="AS12" s="54">
        <f t="shared" si="12"/>
        <v>0.5</v>
      </c>
      <c r="AT12" s="42"/>
      <c r="AU12" s="41">
        <f t="shared" si="13"/>
        <v>0</v>
      </c>
      <c r="AV12" s="42">
        <v>5.3</v>
      </c>
      <c r="AW12" s="42">
        <v>1382.8</v>
      </c>
      <c r="AX12" s="55">
        <v>4</v>
      </c>
      <c r="AY12" s="42">
        <v>4634.1</v>
      </c>
      <c r="AZ12" s="53">
        <f>(AV12/AW12)/(AX12/AY12)</f>
        <v>4.440398105293607</v>
      </c>
      <c r="BA12" s="54">
        <f t="shared" si="14"/>
        <v>0</v>
      </c>
      <c r="BB12" s="46"/>
      <c r="BC12" s="41">
        <f t="shared" si="15"/>
        <v>0</v>
      </c>
      <c r="BD12" s="42"/>
      <c r="BE12" s="41">
        <f t="shared" si="16"/>
        <v>0</v>
      </c>
      <c r="BF12" s="42"/>
      <c r="BG12" s="41">
        <f t="shared" si="17"/>
        <v>0</v>
      </c>
      <c r="BH12" s="42">
        <v>1</v>
      </c>
      <c r="BI12" s="42">
        <v>1</v>
      </c>
      <c r="BJ12" s="42">
        <v>1</v>
      </c>
      <c r="BK12" s="42">
        <v>1</v>
      </c>
      <c r="BL12" s="42">
        <v>1</v>
      </c>
      <c r="BM12" s="40">
        <f t="shared" si="18"/>
        <v>5</v>
      </c>
      <c r="BN12" s="41">
        <f t="shared" si="19"/>
        <v>1</v>
      </c>
      <c r="BO12" s="56">
        <v>97</v>
      </c>
      <c r="BP12" s="56">
        <v>106</v>
      </c>
      <c r="BQ12" s="57">
        <f t="shared" si="20"/>
        <v>-0.08490566037735847</v>
      </c>
      <c r="BR12" s="58">
        <v>0</v>
      </c>
      <c r="BS12" s="42"/>
      <c r="BT12" s="41">
        <f t="shared" si="21"/>
        <v>0</v>
      </c>
      <c r="BU12" s="42"/>
      <c r="BV12" s="41">
        <f t="shared" si="22"/>
        <v>0</v>
      </c>
      <c r="BW12" s="42"/>
      <c r="BX12" s="41">
        <f t="shared" si="23"/>
        <v>0</v>
      </c>
      <c r="BY12" s="64">
        <v>1</v>
      </c>
      <c r="BZ12" s="41">
        <f t="shared" si="24"/>
        <v>0.5</v>
      </c>
      <c r="CA12" s="42"/>
      <c r="CB12" s="41">
        <f t="shared" si="25"/>
        <v>0</v>
      </c>
      <c r="CC12" s="42"/>
      <c r="CD12" s="41">
        <f t="shared" si="26"/>
        <v>0</v>
      </c>
      <c r="CE12" s="42">
        <v>1</v>
      </c>
      <c r="CF12" s="41">
        <f t="shared" si="27"/>
        <v>0.5</v>
      </c>
      <c r="CG12" s="59">
        <f t="shared" si="28"/>
        <v>7</v>
      </c>
    </row>
    <row r="13" spans="1:85" ht="15.75">
      <c r="A13" s="34">
        <v>15</v>
      </c>
      <c r="B13" s="35" t="s">
        <v>91</v>
      </c>
      <c r="C13" s="36">
        <v>-115.67</v>
      </c>
      <c r="D13" s="63">
        <v>1401.7</v>
      </c>
      <c r="E13" s="38">
        <v>700</v>
      </c>
      <c r="F13" s="39">
        <f t="shared" si="0"/>
        <v>-0.16484252529571042</v>
      </c>
      <c r="G13" s="40" t="s">
        <v>80</v>
      </c>
      <c r="H13" s="41">
        <f t="shared" si="29"/>
        <v>1</v>
      </c>
      <c r="I13" s="42">
        <v>768.5</v>
      </c>
      <c r="J13" s="42">
        <v>837</v>
      </c>
      <c r="K13" s="43">
        <f t="shared" si="30"/>
        <v>0.9181600955794504</v>
      </c>
      <c r="L13" s="40" t="s">
        <v>81</v>
      </c>
      <c r="M13" s="41">
        <f t="shared" si="1"/>
        <v>1</v>
      </c>
      <c r="N13" s="44">
        <v>462</v>
      </c>
      <c r="O13" s="44">
        <v>460.3</v>
      </c>
      <c r="P13" s="45">
        <f t="shared" si="2"/>
        <v>1.0036932435368238</v>
      </c>
      <c r="Q13" s="40" t="s">
        <v>81</v>
      </c>
      <c r="R13" s="41">
        <f t="shared" si="3"/>
        <v>0</v>
      </c>
      <c r="S13" s="46">
        <v>4</v>
      </c>
      <c r="T13" s="40" t="s">
        <v>82</v>
      </c>
      <c r="U13" s="41">
        <f t="shared" si="4"/>
        <v>1</v>
      </c>
      <c r="V13" s="42">
        <v>147.1</v>
      </c>
      <c r="W13" s="42">
        <v>1196.3</v>
      </c>
      <c r="X13" s="43">
        <f t="shared" si="5"/>
        <v>0.12296246760845941</v>
      </c>
      <c r="Y13" s="41">
        <f t="shared" si="6"/>
        <v>-1</v>
      </c>
      <c r="Z13" s="47">
        <v>615</v>
      </c>
      <c r="AA13" s="42">
        <v>428</v>
      </c>
      <c r="AB13" s="48">
        <f t="shared" si="7"/>
        <v>1.4369158878504673</v>
      </c>
      <c r="AC13" s="41">
        <f t="shared" si="8"/>
        <v>0</v>
      </c>
      <c r="AD13" s="37">
        <v>701.7</v>
      </c>
      <c r="AE13" s="49">
        <v>615</v>
      </c>
      <c r="AF13" s="48">
        <f t="shared" si="9"/>
        <v>1.1409756097560977</v>
      </c>
      <c r="AG13" s="41">
        <f t="shared" si="10"/>
        <v>0</v>
      </c>
      <c r="AH13" s="47">
        <v>615</v>
      </c>
      <c r="AI13" s="37">
        <v>130.3</v>
      </c>
      <c r="AJ13" s="49">
        <v>492.5</v>
      </c>
      <c r="AK13" s="49">
        <v>124.6</v>
      </c>
      <c r="AL13" s="50">
        <f>(AH13/AI13)/(AJ13/AK13)</f>
        <v>1.1941049744634598</v>
      </c>
      <c r="AM13" s="62">
        <f>IF(AL13&gt;=1,1,0)</f>
        <v>1</v>
      </c>
      <c r="AN13" s="42">
        <v>475.8</v>
      </c>
      <c r="AO13" s="42">
        <v>187.5</v>
      </c>
      <c r="AP13" s="52">
        <v>284.3</v>
      </c>
      <c r="AQ13" s="42">
        <v>248.7</v>
      </c>
      <c r="AR13" s="53">
        <f t="shared" si="11"/>
        <v>1.9811242192921583</v>
      </c>
      <c r="AS13" s="54">
        <f t="shared" si="12"/>
        <v>0</v>
      </c>
      <c r="AT13" s="42"/>
      <c r="AU13" s="41">
        <f t="shared" si="13"/>
        <v>0</v>
      </c>
      <c r="AV13" s="42">
        <v>0.5</v>
      </c>
      <c r="AW13" s="42">
        <v>1286</v>
      </c>
      <c r="AX13" s="42">
        <v>0</v>
      </c>
      <c r="AY13" s="42">
        <v>1400.4</v>
      </c>
      <c r="AZ13" s="53"/>
      <c r="BA13" s="54">
        <f t="shared" si="14"/>
        <v>1</v>
      </c>
      <c r="BB13" s="46"/>
      <c r="BC13" s="41">
        <f t="shared" si="15"/>
        <v>0</v>
      </c>
      <c r="BD13" s="42"/>
      <c r="BE13" s="41">
        <f t="shared" si="16"/>
        <v>0</v>
      </c>
      <c r="BF13" s="42">
        <v>1</v>
      </c>
      <c r="BG13" s="41">
        <f t="shared" si="17"/>
        <v>-1</v>
      </c>
      <c r="BH13" s="42">
        <v>1</v>
      </c>
      <c r="BI13" s="42">
        <v>1</v>
      </c>
      <c r="BJ13" s="42">
        <v>1</v>
      </c>
      <c r="BK13" s="42">
        <v>1</v>
      </c>
      <c r="BL13" s="42">
        <v>1</v>
      </c>
      <c r="BM13" s="40">
        <f t="shared" si="18"/>
        <v>5</v>
      </c>
      <c r="BN13" s="41">
        <f t="shared" si="19"/>
        <v>1</v>
      </c>
      <c r="BO13" s="56">
        <v>62</v>
      </c>
      <c r="BP13" s="56">
        <v>75</v>
      </c>
      <c r="BQ13" s="57">
        <f t="shared" si="20"/>
        <v>-0.17333333333333334</v>
      </c>
      <c r="BR13" s="58">
        <v>0</v>
      </c>
      <c r="BS13" s="42"/>
      <c r="BT13" s="41">
        <f t="shared" si="21"/>
        <v>0</v>
      </c>
      <c r="BU13" s="42">
        <v>1</v>
      </c>
      <c r="BV13" s="41">
        <f t="shared" si="22"/>
        <v>0.5</v>
      </c>
      <c r="BW13" s="42">
        <v>1</v>
      </c>
      <c r="BX13" s="41">
        <f t="shared" si="23"/>
        <v>0.5</v>
      </c>
      <c r="BY13" s="64">
        <v>1</v>
      </c>
      <c r="BZ13" s="41">
        <f t="shared" si="24"/>
        <v>0.5</v>
      </c>
      <c r="CA13" s="42">
        <v>1</v>
      </c>
      <c r="CB13" s="41">
        <f t="shared" si="25"/>
        <v>0.5</v>
      </c>
      <c r="CC13" s="42"/>
      <c r="CD13" s="41">
        <f t="shared" si="26"/>
        <v>0</v>
      </c>
      <c r="CE13" s="42">
        <v>1</v>
      </c>
      <c r="CF13" s="41">
        <f t="shared" si="27"/>
        <v>0.5</v>
      </c>
      <c r="CG13" s="59">
        <f t="shared" si="28"/>
        <v>6.5</v>
      </c>
    </row>
    <row r="14" spans="1:85" ht="15.75">
      <c r="A14" s="34">
        <v>2</v>
      </c>
      <c r="B14" s="35" t="s">
        <v>92</v>
      </c>
      <c r="C14" s="36">
        <v>-55.34</v>
      </c>
      <c r="D14" s="63">
        <v>965.7</v>
      </c>
      <c r="E14" s="38">
        <v>543.6</v>
      </c>
      <c r="F14" s="39">
        <f t="shared" si="0"/>
        <v>-0.13110637289741767</v>
      </c>
      <c r="G14" s="40" t="s">
        <v>80</v>
      </c>
      <c r="H14" s="41">
        <f t="shared" si="29"/>
        <v>1</v>
      </c>
      <c r="I14" s="42">
        <v>634.9</v>
      </c>
      <c r="J14" s="42">
        <v>836</v>
      </c>
      <c r="K14" s="43">
        <f t="shared" si="30"/>
        <v>0.7594497607655503</v>
      </c>
      <c r="L14" s="40" t="s">
        <v>81</v>
      </c>
      <c r="M14" s="41">
        <f t="shared" si="1"/>
        <v>1</v>
      </c>
      <c r="N14" s="44">
        <v>380.6</v>
      </c>
      <c r="O14" s="44">
        <v>452.7</v>
      </c>
      <c r="P14" s="45">
        <f t="shared" si="2"/>
        <v>0.8407333775127016</v>
      </c>
      <c r="Q14" s="40" t="s">
        <v>81</v>
      </c>
      <c r="R14" s="41">
        <f t="shared" si="3"/>
        <v>1</v>
      </c>
      <c r="S14" s="46">
        <v>4</v>
      </c>
      <c r="T14" s="40" t="s">
        <v>82</v>
      </c>
      <c r="U14" s="41">
        <f t="shared" si="4"/>
        <v>1</v>
      </c>
      <c r="V14" s="42">
        <v>0</v>
      </c>
      <c r="W14" s="42">
        <v>810.5</v>
      </c>
      <c r="X14" s="43">
        <f t="shared" si="5"/>
        <v>0</v>
      </c>
      <c r="Y14" s="41">
        <f t="shared" si="6"/>
        <v>-1</v>
      </c>
      <c r="Z14" s="47">
        <v>386</v>
      </c>
      <c r="AA14" s="42">
        <v>363</v>
      </c>
      <c r="AB14" s="48">
        <f t="shared" si="7"/>
        <v>1.0633608815426998</v>
      </c>
      <c r="AC14" s="41">
        <f t="shared" si="8"/>
        <v>0.5</v>
      </c>
      <c r="AD14" s="37">
        <v>422.1</v>
      </c>
      <c r="AE14" s="49">
        <v>386</v>
      </c>
      <c r="AF14" s="48">
        <f t="shared" si="9"/>
        <v>1.0935233160621762</v>
      </c>
      <c r="AG14" s="41">
        <f t="shared" si="10"/>
        <v>0</v>
      </c>
      <c r="AH14" s="47">
        <v>386</v>
      </c>
      <c r="AI14" s="37">
        <v>126.5</v>
      </c>
      <c r="AJ14" s="49">
        <v>386</v>
      </c>
      <c r="AK14" s="49">
        <v>121.7</v>
      </c>
      <c r="AL14" s="50">
        <f>(AH14/AI14)/(AJ14/AK14)</f>
        <v>0.9620553359683796</v>
      </c>
      <c r="AM14" s="51">
        <f>IF(AL14&gt;=1,1,0)</f>
        <v>0</v>
      </c>
      <c r="AN14" s="42">
        <v>319.5</v>
      </c>
      <c r="AO14" s="42">
        <v>128.9</v>
      </c>
      <c r="AP14" s="52">
        <v>216.4</v>
      </c>
      <c r="AQ14" s="42">
        <v>145.7</v>
      </c>
      <c r="AR14" s="53">
        <f t="shared" si="11"/>
        <v>1.9521384928716905</v>
      </c>
      <c r="AS14" s="54">
        <f t="shared" si="12"/>
        <v>0</v>
      </c>
      <c r="AT14" s="42"/>
      <c r="AU14" s="41">
        <f t="shared" si="13"/>
        <v>0</v>
      </c>
      <c r="AV14" s="42">
        <v>1.9</v>
      </c>
      <c r="AW14" s="42">
        <v>910.4</v>
      </c>
      <c r="AX14" s="42">
        <v>1</v>
      </c>
      <c r="AY14" s="42">
        <v>928.9</v>
      </c>
      <c r="AZ14" s="53">
        <f>(AV14/AW14)/(AX14/AY14)</f>
        <v>1.938609402460457</v>
      </c>
      <c r="BA14" s="54">
        <f t="shared" si="14"/>
        <v>0</v>
      </c>
      <c r="BB14" s="46"/>
      <c r="BC14" s="41">
        <f t="shared" si="15"/>
        <v>0</v>
      </c>
      <c r="BD14" s="42"/>
      <c r="BE14" s="41">
        <f t="shared" si="16"/>
        <v>0</v>
      </c>
      <c r="BF14" s="42"/>
      <c r="BG14" s="41">
        <f t="shared" si="17"/>
        <v>0</v>
      </c>
      <c r="BH14" s="42">
        <v>1</v>
      </c>
      <c r="BI14" s="42">
        <v>1</v>
      </c>
      <c r="BJ14" s="42">
        <v>1</v>
      </c>
      <c r="BK14" s="42">
        <v>1</v>
      </c>
      <c r="BL14" s="42"/>
      <c r="BM14" s="40">
        <f t="shared" si="18"/>
        <v>4</v>
      </c>
      <c r="BN14" s="41">
        <f t="shared" si="19"/>
        <v>0</v>
      </c>
      <c r="BO14" s="56">
        <v>77</v>
      </c>
      <c r="BP14" s="56">
        <v>104</v>
      </c>
      <c r="BQ14" s="57">
        <f t="shared" si="20"/>
        <v>-0.2596153846153846</v>
      </c>
      <c r="BR14" s="58">
        <v>0</v>
      </c>
      <c r="BS14" s="42">
        <v>1</v>
      </c>
      <c r="BT14" s="41">
        <f t="shared" si="21"/>
        <v>2</v>
      </c>
      <c r="BU14" s="42"/>
      <c r="BV14" s="41">
        <f t="shared" si="22"/>
        <v>0</v>
      </c>
      <c r="BW14" s="42"/>
      <c r="BX14" s="41">
        <f t="shared" si="23"/>
        <v>0</v>
      </c>
      <c r="BY14" s="42">
        <v>1</v>
      </c>
      <c r="BZ14" s="41">
        <f t="shared" si="24"/>
        <v>0.5</v>
      </c>
      <c r="CA14" s="42"/>
      <c r="CB14" s="41">
        <f t="shared" si="25"/>
        <v>0</v>
      </c>
      <c r="CC14" s="42"/>
      <c r="CD14" s="41">
        <f t="shared" si="26"/>
        <v>0</v>
      </c>
      <c r="CE14" s="42">
        <v>1</v>
      </c>
      <c r="CF14" s="41">
        <f t="shared" si="27"/>
        <v>0.5</v>
      </c>
      <c r="CG14" s="59">
        <f t="shared" si="28"/>
        <v>6.5</v>
      </c>
    </row>
    <row r="15" spans="1:85" ht="15.75">
      <c r="A15" s="34">
        <v>14</v>
      </c>
      <c r="B15" s="35" t="s">
        <v>93</v>
      </c>
      <c r="C15" s="36">
        <v>3.72</v>
      </c>
      <c r="D15" s="63">
        <v>1160.2</v>
      </c>
      <c r="E15" s="38">
        <v>794.9</v>
      </c>
      <c r="F15" s="39">
        <f t="shared" si="0"/>
        <v>0.010183410895154666</v>
      </c>
      <c r="G15" s="40" t="s">
        <v>80</v>
      </c>
      <c r="H15" s="41">
        <f t="shared" si="29"/>
        <v>1</v>
      </c>
      <c r="I15" s="42">
        <v>820.7</v>
      </c>
      <c r="J15" s="42">
        <v>838</v>
      </c>
      <c r="K15" s="43">
        <f t="shared" si="30"/>
        <v>0.9793556085918855</v>
      </c>
      <c r="L15" s="40" t="s">
        <v>81</v>
      </c>
      <c r="M15" s="41">
        <f t="shared" si="1"/>
        <v>1</v>
      </c>
      <c r="N15" s="44">
        <v>521.7</v>
      </c>
      <c r="O15" s="44">
        <v>522.6</v>
      </c>
      <c r="P15" s="45">
        <f t="shared" si="2"/>
        <v>0.9982778415614237</v>
      </c>
      <c r="Q15" s="40" t="s">
        <v>81</v>
      </c>
      <c r="R15" s="41">
        <f t="shared" si="3"/>
        <v>1</v>
      </c>
      <c r="S15" s="46">
        <v>5</v>
      </c>
      <c r="T15" s="40" t="s">
        <v>82</v>
      </c>
      <c r="U15" s="41">
        <f t="shared" si="4"/>
        <v>1</v>
      </c>
      <c r="V15" s="42">
        <v>26.2</v>
      </c>
      <c r="W15" s="42">
        <v>1077.8</v>
      </c>
      <c r="X15" s="43">
        <f t="shared" si="5"/>
        <v>0.0243087771386157</v>
      </c>
      <c r="Y15" s="41">
        <f t="shared" si="6"/>
        <v>-1</v>
      </c>
      <c r="Z15" s="47">
        <v>348.5</v>
      </c>
      <c r="AA15" s="42">
        <v>331</v>
      </c>
      <c r="AB15" s="48">
        <f t="shared" si="7"/>
        <v>1.052870090634441</v>
      </c>
      <c r="AC15" s="41">
        <f t="shared" si="8"/>
        <v>0.5</v>
      </c>
      <c r="AD15" s="37">
        <v>365.3</v>
      </c>
      <c r="AE15" s="49">
        <v>348.5</v>
      </c>
      <c r="AF15" s="48">
        <f t="shared" si="9"/>
        <v>1.048206599713056</v>
      </c>
      <c r="AG15" s="41">
        <f t="shared" si="10"/>
        <v>0</v>
      </c>
      <c r="AH15" s="47">
        <v>348.5</v>
      </c>
      <c r="AI15" s="37">
        <v>169.6</v>
      </c>
      <c r="AJ15" s="49">
        <v>574.4</v>
      </c>
      <c r="AK15" s="49">
        <v>134.9</v>
      </c>
      <c r="AL15" s="50">
        <f>(AH15/AI15)/(AJ15/AK15)</f>
        <v>0.48258570468938883</v>
      </c>
      <c r="AM15" s="51">
        <f>IF(AL15&gt;=1,1,0)</f>
        <v>0</v>
      </c>
      <c r="AN15" s="42">
        <v>284.7</v>
      </c>
      <c r="AO15" s="42">
        <v>262.4</v>
      </c>
      <c r="AP15" s="52">
        <v>290.6</v>
      </c>
      <c r="AQ15" s="42">
        <v>240.1</v>
      </c>
      <c r="AR15" s="53">
        <f t="shared" si="11"/>
        <v>1.0769133778842517</v>
      </c>
      <c r="AS15" s="54">
        <f t="shared" si="12"/>
        <v>1</v>
      </c>
      <c r="AT15" s="42"/>
      <c r="AU15" s="41">
        <f t="shared" si="13"/>
        <v>0</v>
      </c>
      <c r="AV15" s="55">
        <v>2</v>
      </c>
      <c r="AW15" s="42">
        <v>1163.9</v>
      </c>
      <c r="AX15" s="42">
        <v>0</v>
      </c>
      <c r="AY15" s="42">
        <v>2166.2</v>
      </c>
      <c r="AZ15" s="53"/>
      <c r="BA15" s="54">
        <f t="shared" si="14"/>
        <v>1</v>
      </c>
      <c r="BB15" s="46"/>
      <c r="BC15" s="41">
        <f t="shared" si="15"/>
        <v>0</v>
      </c>
      <c r="BD15" s="42"/>
      <c r="BE15" s="41">
        <f t="shared" si="16"/>
        <v>0</v>
      </c>
      <c r="BF15" s="42">
        <v>1</v>
      </c>
      <c r="BG15" s="41">
        <f t="shared" si="17"/>
        <v>-1</v>
      </c>
      <c r="BH15" s="42">
        <v>1</v>
      </c>
      <c r="BI15" s="42">
        <v>1</v>
      </c>
      <c r="BJ15" s="42">
        <v>1</v>
      </c>
      <c r="BK15" s="42">
        <v>1</v>
      </c>
      <c r="BL15" s="42">
        <v>1</v>
      </c>
      <c r="BM15" s="40">
        <f t="shared" si="18"/>
        <v>5</v>
      </c>
      <c r="BN15" s="41">
        <f t="shared" si="19"/>
        <v>1</v>
      </c>
      <c r="BO15" s="56">
        <v>61</v>
      </c>
      <c r="BP15" s="56">
        <v>95</v>
      </c>
      <c r="BQ15" s="57">
        <f t="shared" si="20"/>
        <v>-0.35789473684210527</v>
      </c>
      <c r="BR15" s="58">
        <v>0</v>
      </c>
      <c r="BS15" s="42"/>
      <c r="BT15" s="41">
        <f t="shared" si="21"/>
        <v>0</v>
      </c>
      <c r="BU15" s="42"/>
      <c r="BV15" s="41">
        <f t="shared" si="22"/>
        <v>0</v>
      </c>
      <c r="BW15" s="42"/>
      <c r="BX15" s="41">
        <f t="shared" si="23"/>
        <v>0</v>
      </c>
      <c r="BY15" s="42">
        <v>1</v>
      </c>
      <c r="BZ15" s="41">
        <f t="shared" si="24"/>
        <v>0.5</v>
      </c>
      <c r="CA15" s="42"/>
      <c r="CB15" s="41">
        <f t="shared" si="25"/>
        <v>0</v>
      </c>
      <c r="CC15" s="42"/>
      <c r="CD15" s="41">
        <f t="shared" si="26"/>
        <v>0</v>
      </c>
      <c r="CE15" s="42">
        <v>1</v>
      </c>
      <c r="CF15" s="41">
        <f t="shared" si="27"/>
        <v>0.5</v>
      </c>
      <c r="CG15" s="59">
        <f t="shared" si="28"/>
        <v>6.5</v>
      </c>
    </row>
    <row r="16" spans="1:85" ht="15.75">
      <c r="A16" s="34">
        <v>5</v>
      </c>
      <c r="B16" s="35" t="s">
        <v>94</v>
      </c>
      <c r="C16" s="36">
        <v>-202.48</v>
      </c>
      <c r="D16" s="65">
        <v>12731.7</v>
      </c>
      <c r="E16" s="38">
        <v>3395.9</v>
      </c>
      <c r="F16" s="39">
        <f t="shared" si="0"/>
        <v>-0.021688553739368878</v>
      </c>
      <c r="G16" s="40" t="s">
        <v>80</v>
      </c>
      <c r="H16" s="41">
        <f t="shared" si="29"/>
        <v>1</v>
      </c>
      <c r="I16" s="42">
        <v>2209</v>
      </c>
      <c r="J16" s="42">
        <v>2209</v>
      </c>
      <c r="K16" s="43">
        <f t="shared" si="30"/>
        <v>1</v>
      </c>
      <c r="L16" s="40" t="s">
        <v>81</v>
      </c>
      <c r="M16" s="41">
        <f t="shared" si="1"/>
        <v>1</v>
      </c>
      <c r="N16" s="44">
        <v>1244.3</v>
      </c>
      <c r="O16" s="44">
        <v>1262</v>
      </c>
      <c r="P16" s="45">
        <f t="shared" si="2"/>
        <v>0.9859746434231378</v>
      </c>
      <c r="Q16" s="40" t="s">
        <v>81</v>
      </c>
      <c r="R16" s="41">
        <f t="shared" si="3"/>
        <v>1</v>
      </c>
      <c r="S16" s="46">
        <v>7</v>
      </c>
      <c r="T16" s="40" t="s">
        <v>82</v>
      </c>
      <c r="U16" s="41">
        <f t="shared" si="4"/>
        <v>0</v>
      </c>
      <c r="V16" s="42">
        <v>1663.2</v>
      </c>
      <c r="W16" s="42">
        <v>9360.5</v>
      </c>
      <c r="X16" s="43">
        <f t="shared" si="5"/>
        <v>0.17768281608888414</v>
      </c>
      <c r="Y16" s="41">
        <f t="shared" si="6"/>
        <v>-1</v>
      </c>
      <c r="Z16" s="47">
        <v>8491</v>
      </c>
      <c r="AA16" s="42">
        <v>8456</v>
      </c>
      <c r="AB16" s="48">
        <f t="shared" si="7"/>
        <v>1.0041390728476822</v>
      </c>
      <c r="AC16" s="41">
        <f t="shared" si="8"/>
        <v>1</v>
      </c>
      <c r="AD16" s="37">
        <v>9335.8</v>
      </c>
      <c r="AE16" s="49">
        <v>8491</v>
      </c>
      <c r="AF16" s="48">
        <f t="shared" si="9"/>
        <v>1.0994935814391709</v>
      </c>
      <c r="AG16" s="41">
        <f t="shared" si="10"/>
        <v>0</v>
      </c>
      <c r="AH16" s="47">
        <v>8491</v>
      </c>
      <c r="AI16" s="37">
        <v>0</v>
      </c>
      <c r="AJ16" s="49">
        <v>7252</v>
      </c>
      <c r="AK16" s="49">
        <v>384.3</v>
      </c>
      <c r="AL16" s="50"/>
      <c r="AM16" s="67">
        <v>1</v>
      </c>
      <c r="AN16" s="42">
        <v>3548.3</v>
      </c>
      <c r="AO16" s="42">
        <v>1138.5</v>
      </c>
      <c r="AP16" s="52">
        <v>2358.4</v>
      </c>
      <c r="AQ16" s="42">
        <v>2315.3</v>
      </c>
      <c r="AR16" s="53">
        <f t="shared" si="11"/>
        <v>1.8314751729121501</v>
      </c>
      <c r="AS16" s="54">
        <f t="shared" si="12"/>
        <v>0</v>
      </c>
      <c r="AT16" s="42"/>
      <c r="AU16" s="41">
        <f t="shared" si="13"/>
        <v>0</v>
      </c>
      <c r="AV16" s="42">
        <v>35</v>
      </c>
      <c r="AW16" s="42">
        <v>12529.2</v>
      </c>
      <c r="AX16" s="42">
        <v>40.7</v>
      </c>
      <c r="AY16" s="42">
        <v>10655.8</v>
      </c>
      <c r="AZ16" s="53">
        <f>(AV16/AW16)/(AX16/AY16)</f>
        <v>0.7313686726578211</v>
      </c>
      <c r="BA16" s="54">
        <f t="shared" si="14"/>
        <v>1</v>
      </c>
      <c r="BB16" s="46"/>
      <c r="BC16" s="41">
        <f t="shared" si="15"/>
        <v>0</v>
      </c>
      <c r="BD16" s="42"/>
      <c r="BE16" s="41">
        <f t="shared" si="16"/>
        <v>0</v>
      </c>
      <c r="BF16" s="42"/>
      <c r="BG16" s="41">
        <f t="shared" si="17"/>
        <v>0</v>
      </c>
      <c r="BH16" s="42">
        <v>1</v>
      </c>
      <c r="BI16" s="42">
        <v>1</v>
      </c>
      <c r="BJ16" s="42">
        <v>1</v>
      </c>
      <c r="BK16" s="42"/>
      <c r="BL16" s="42"/>
      <c r="BM16" s="40">
        <f t="shared" si="18"/>
        <v>3</v>
      </c>
      <c r="BN16" s="41">
        <f t="shared" si="19"/>
        <v>0</v>
      </c>
      <c r="BO16" s="56">
        <v>1703</v>
      </c>
      <c r="BP16" s="56">
        <v>1957</v>
      </c>
      <c r="BQ16" s="57">
        <f t="shared" si="20"/>
        <v>-0.12979049565661727</v>
      </c>
      <c r="BR16" s="58">
        <v>0</v>
      </c>
      <c r="BS16" s="42"/>
      <c r="BT16" s="41">
        <f t="shared" si="21"/>
        <v>0</v>
      </c>
      <c r="BU16" s="42"/>
      <c r="BV16" s="41">
        <f t="shared" si="22"/>
        <v>0</v>
      </c>
      <c r="BW16" s="42"/>
      <c r="BX16" s="41">
        <f t="shared" si="23"/>
        <v>0</v>
      </c>
      <c r="BY16" s="64">
        <v>1</v>
      </c>
      <c r="BZ16" s="41">
        <f t="shared" si="24"/>
        <v>0.5</v>
      </c>
      <c r="CA16" s="42"/>
      <c r="CB16" s="41">
        <f t="shared" si="25"/>
        <v>0</v>
      </c>
      <c r="CC16" s="42"/>
      <c r="CD16" s="41">
        <f t="shared" si="26"/>
        <v>0</v>
      </c>
      <c r="CE16" s="42">
        <v>1</v>
      </c>
      <c r="CF16" s="41">
        <f t="shared" si="27"/>
        <v>0.5</v>
      </c>
      <c r="CG16" s="59">
        <f t="shared" si="28"/>
        <v>6</v>
      </c>
    </row>
    <row r="17" spans="1:85" ht="15.75">
      <c r="A17" s="34">
        <v>7</v>
      </c>
      <c r="B17" s="35" t="s">
        <v>95</v>
      </c>
      <c r="C17" s="36">
        <v>-69.01</v>
      </c>
      <c r="D17" s="63">
        <v>1074</v>
      </c>
      <c r="E17" s="38">
        <v>485.6</v>
      </c>
      <c r="F17" s="39">
        <f t="shared" si="0"/>
        <v>-0.1172841604350782</v>
      </c>
      <c r="G17" s="40" t="s">
        <v>80</v>
      </c>
      <c r="H17" s="41">
        <f t="shared" si="29"/>
        <v>1</v>
      </c>
      <c r="I17" s="42">
        <v>706.5</v>
      </c>
      <c r="J17" s="42">
        <v>712</v>
      </c>
      <c r="K17" s="43">
        <f t="shared" si="30"/>
        <v>0.9922752808988764</v>
      </c>
      <c r="L17" s="40" t="s">
        <v>81</v>
      </c>
      <c r="M17" s="41">
        <f t="shared" si="1"/>
        <v>1</v>
      </c>
      <c r="N17" s="44">
        <v>203.8</v>
      </c>
      <c r="O17" s="44">
        <v>202.1</v>
      </c>
      <c r="P17" s="45">
        <f t="shared" si="2"/>
        <v>1.008411677387432</v>
      </c>
      <c r="Q17" s="40" t="s">
        <v>81</v>
      </c>
      <c r="R17" s="41">
        <f t="shared" si="3"/>
        <v>0</v>
      </c>
      <c r="S17" s="46">
        <v>4</v>
      </c>
      <c r="T17" s="40" t="s">
        <v>82</v>
      </c>
      <c r="U17" s="41">
        <f t="shared" si="4"/>
        <v>1</v>
      </c>
      <c r="V17" s="42">
        <v>0</v>
      </c>
      <c r="W17" s="42">
        <v>944</v>
      </c>
      <c r="X17" s="43">
        <f t="shared" si="5"/>
        <v>0</v>
      </c>
      <c r="Y17" s="41">
        <f t="shared" si="6"/>
        <v>-1</v>
      </c>
      <c r="Z17" s="47">
        <v>578</v>
      </c>
      <c r="AA17" s="42">
        <v>345</v>
      </c>
      <c r="AB17" s="48">
        <f t="shared" si="7"/>
        <v>1.6753623188405797</v>
      </c>
      <c r="AC17" s="41">
        <f t="shared" si="8"/>
        <v>0</v>
      </c>
      <c r="AD17" s="37">
        <v>588.4</v>
      </c>
      <c r="AE17" s="49">
        <v>578</v>
      </c>
      <c r="AF17" s="48">
        <f t="shared" si="9"/>
        <v>1.0179930795847751</v>
      </c>
      <c r="AG17" s="41">
        <f t="shared" si="10"/>
        <v>1</v>
      </c>
      <c r="AH17" s="47">
        <v>578</v>
      </c>
      <c r="AI17" s="37">
        <v>92</v>
      </c>
      <c r="AJ17" s="49">
        <v>508</v>
      </c>
      <c r="AK17" s="49">
        <v>104.5</v>
      </c>
      <c r="AL17" s="50">
        <f>(AH17/AI17)/(AJ17/AK17)</f>
        <v>1.2923870249914413</v>
      </c>
      <c r="AM17" s="62">
        <f>IF(AL17&gt;=1,1,0)</f>
        <v>1</v>
      </c>
      <c r="AN17" s="42">
        <v>300.3</v>
      </c>
      <c r="AO17" s="42">
        <v>144.4</v>
      </c>
      <c r="AP17" s="52">
        <v>308</v>
      </c>
      <c r="AQ17" s="42">
        <v>191.3</v>
      </c>
      <c r="AR17" s="53">
        <f t="shared" si="11"/>
        <v>1.3995650147584278</v>
      </c>
      <c r="AS17" s="54">
        <f t="shared" si="12"/>
        <v>0.5</v>
      </c>
      <c r="AT17" s="42"/>
      <c r="AU17" s="41">
        <f t="shared" si="13"/>
        <v>0</v>
      </c>
      <c r="AV17" s="42">
        <v>0</v>
      </c>
      <c r="AW17" s="42">
        <v>1005</v>
      </c>
      <c r="AX17" s="42"/>
      <c r="AY17" s="42">
        <v>1101.1</v>
      </c>
      <c r="AZ17" s="53"/>
      <c r="BA17" s="54">
        <f t="shared" si="14"/>
        <v>1</v>
      </c>
      <c r="BB17" s="46"/>
      <c r="BC17" s="41">
        <f t="shared" si="15"/>
        <v>0</v>
      </c>
      <c r="BD17" s="42"/>
      <c r="BE17" s="41">
        <f t="shared" si="16"/>
        <v>0</v>
      </c>
      <c r="BF17" s="42"/>
      <c r="BG17" s="41">
        <f t="shared" si="17"/>
        <v>0</v>
      </c>
      <c r="BH17" s="42"/>
      <c r="BI17" s="42">
        <v>1</v>
      </c>
      <c r="BJ17" s="42"/>
      <c r="BK17" s="42"/>
      <c r="BL17" s="42"/>
      <c r="BM17" s="40">
        <f t="shared" si="18"/>
        <v>1</v>
      </c>
      <c r="BN17" s="41">
        <f t="shared" si="19"/>
        <v>0</v>
      </c>
      <c r="BO17" s="56">
        <v>79</v>
      </c>
      <c r="BP17" s="56">
        <v>102</v>
      </c>
      <c r="BQ17" s="57">
        <f t="shared" si="20"/>
        <v>-0.22549019607843135</v>
      </c>
      <c r="BR17" s="58">
        <v>0</v>
      </c>
      <c r="BS17" s="42"/>
      <c r="BT17" s="41">
        <f t="shared" si="21"/>
        <v>0</v>
      </c>
      <c r="BU17" s="42"/>
      <c r="BV17" s="41">
        <f t="shared" si="22"/>
        <v>0</v>
      </c>
      <c r="BW17" s="42"/>
      <c r="BX17" s="41">
        <f t="shared" si="23"/>
        <v>0</v>
      </c>
      <c r="BY17" s="42"/>
      <c r="BZ17" s="41">
        <f t="shared" si="24"/>
        <v>0</v>
      </c>
      <c r="CA17" s="42"/>
      <c r="CB17" s="41">
        <f t="shared" si="25"/>
        <v>0</v>
      </c>
      <c r="CC17" s="42"/>
      <c r="CD17" s="41">
        <f t="shared" si="26"/>
        <v>0</v>
      </c>
      <c r="CE17" s="42"/>
      <c r="CF17" s="41">
        <f t="shared" si="27"/>
        <v>0</v>
      </c>
      <c r="CG17" s="59">
        <f t="shared" si="28"/>
        <v>5.5</v>
      </c>
    </row>
    <row r="18" spans="1:85" ht="15.75">
      <c r="A18" s="34">
        <v>4</v>
      </c>
      <c r="B18" s="35" t="s">
        <v>96</v>
      </c>
      <c r="C18" s="36">
        <v>12.78</v>
      </c>
      <c r="D18" s="63">
        <v>732.8</v>
      </c>
      <c r="E18" s="38">
        <v>539.1</v>
      </c>
      <c r="F18" s="39">
        <f t="shared" si="0"/>
        <v>0.06597831698502842</v>
      </c>
      <c r="G18" s="40" t="s">
        <v>80</v>
      </c>
      <c r="H18" s="41">
        <f t="shared" si="29"/>
        <v>1</v>
      </c>
      <c r="I18" s="42">
        <v>589.2</v>
      </c>
      <c r="J18" s="42">
        <v>717</v>
      </c>
      <c r="K18" s="43">
        <f t="shared" si="30"/>
        <v>0.8217573221757323</v>
      </c>
      <c r="L18" s="40" t="s">
        <v>81</v>
      </c>
      <c r="M18" s="41">
        <f t="shared" si="1"/>
        <v>1</v>
      </c>
      <c r="N18" s="44">
        <v>369</v>
      </c>
      <c r="O18" s="44">
        <v>381.3</v>
      </c>
      <c r="P18" s="45">
        <f t="shared" si="2"/>
        <v>0.9677419354838709</v>
      </c>
      <c r="Q18" s="40" t="s">
        <v>81</v>
      </c>
      <c r="R18" s="41">
        <f t="shared" si="3"/>
        <v>1</v>
      </c>
      <c r="S18" s="46">
        <v>5</v>
      </c>
      <c r="T18" s="40" t="s">
        <v>82</v>
      </c>
      <c r="U18" s="41">
        <f t="shared" si="4"/>
        <v>1</v>
      </c>
      <c r="V18" s="42">
        <v>31.1</v>
      </c>
      <c r="W18" s="42">
        <v>688.9</v>
      </c>
      <c r="X18" s="43">
        <f t="shared" si="5"/>
        <v>0.04514443315430396</v>
      </c>
      <c r="Y18" s="41">
        <f t="shared" si="6"/>
        <v>-1</v>
      </c>
      <c r="Z18" s="47">
        <v>190.5</v>
      </c>
      <c r="AA18" s="42">
        <v>211</v>
      </c>
      <c r="AB18" s="48">
        <f t="shared" si="7"/>
        <v>0.9028436018957346</v>
      </c>
      <c r="AC18" s="41">
        <f t="shared" si="8"/>
        <v>0.5</v>
      </c>
      <c r="AD18" s="37">
        <v>193.7</v>
      </c>
      <c r="AE18" s="49">
        <v>190.5</v>
      </c>
      <c r="AF18" s="48">
        <f t="shared" si="9"/>
        <v>1.0167979002624672</v>
      </c>
      <c r="AG18" s="41">
        <f t="shared" si="10"/>
        <v>1</v>
      </c>
      <c r="AH18" s="47">
        <v>190.5</v>
      </c>
      <c r="AI18" s="37">
        <v>121.7</v>
      </c>
      <c r="AJ18" s="49">
        <v>191</v>
      </c>
      <c r="AK18" s="49">
        <v>98.6</v>
      </c>
      <c r="AL18" s="50">
        <f>(AH18/AI18)/(AJ18/AK18)</f>
        <v>0.8080680757333929</v>
      </c>
      <c r="AM18" s="51">
        <f>IF(AL18&gt;=1,1,0)</f>
        <v>0</v>
      </c>
      <c r="AN18" s="42">
        <v>251.4</v>
      </c>
      <c r="AO18" s="42">
        <v>112.3</v>
      </c>
      <c r="AP18" s="52">
        <v>147</v>
      </c>
      <c r="AQ18" s="42">
        <v>178.2</v>
      </c>
      <c r="AR18" s="53">
        <f t="shared" si="11"/>
        <v>1.7238857142857142</v>
      </c>
      <c r="AS18" s="54">
        <f t="shared" si="12"/>
        <v>0</v>
      </c>
      <c r="AT18" s="42"/>
      <c r="AU18" s="41">
        <f t="shared" si="13"/>
        <v>0</v>
      </c>
      <c r="AV18" s="42">
        <v>0</v>
      </c>
      <c r="AW18" s="42">
        <v>745.6</v>
      </c>
      <c r="AX18" s="42">
        <v>1.4</v>
      </c>
      <c r="AY18" s="42">
        <v>727.5</v>
      </c>
      <c r="AZ18" s="53">
        <f>(AV18/AW18)/(AX18/AY18)</f>
        <v>0</v>
      </c>
      <c r="BA18" s="54">
        <f t="shared" si="14"/>
        <v>1</v>
      </c>
      <c r="BB18" s="46"/>
      <c r="BC18" s="41">
        <f t="shared" si="15"/>
        <v>0</v>
      </c>
      <c r="BD18" s="42"/>
      <c r="BE18" s="41">
        <f t="shared" si="16"/>
        <v>0</v>
      </c>
      <c r="BF18" s="42"/>
      <c r="BG18" s="41">
        <f t="shared" si="17"/>
        <v>0</v>
      </c>
      <c r="BH18" s="42">
        <v>1</v>
      </c>
      <c r="BI18" s="42">
        <v>1</v>
      </c>
      <c r="BJ18" s="42">
        <v>1</v>
      </c>
      <c r="BK18" s="42">
        <v>1</v>
      </c>
      <c r="BL18" s="42"/>
      <c r="BM18" s="40">
        <f t="shared" si="18"/>
        <v>4</v>
      </c>
      <c r="BN18" s="41">
        <f t="shared" si="19"/>
        <v>0</v>
      </c>
      <c r="BO18" s="56">
        <v>34</v>
      </c>
      <c r="BP18" s="56">
        <v>47</v>
      </c>
      <c r="BQ18" s="57">
        <f t="shared" si="20"/>
        <v>-0.276595744680851</v>
      </c>
      <c r="BR18" s="58">
        <v>0</v>
      </c>
      <c r="BS18" s="42"/>
      <c r="BT18" s="41">
        <f t="shared" si="21"/>
        <v>0</v>
      </c>
      <c r="BU18" s="42"/>
      <c r="BV18" s="41">
        <f t="shared" si="22"/>
        <v>0</v>
      </c>
      <c r="BW18" s="42"/>
      <c r="BX18" s="41">
        <f t="shared" si="23"/>
        <v>0</v>
      </c>
      <c r="BY18" s="42">
        <v>1</v>
      </c>
      <c r="BZ18" s="41">
        <f t="shared" si="24"/>
        <v>0.5</v>
      </c>
      <c r="CA18" s="42"/>
      <c r="CB18" s="41">
        <f t="shared" si="25"/>
        <v>0</v>
      </c>
      <c r="CC18" s="42">
        <v>1</v>
      </c>
      <c r="CD18" s="41">
        <f t="shared" si="26"/>
        <v>-1</v>
      </c>
      <c r="CE18" s="42">
        <v>1</v>
      </c>
      <c r="CF18" s="41">
        <f t="shared" si="27"/>
        <v>0.5</v>
      </c>
      <c r="CG18" s="59">
        <f t="shared" si="28"/>
        <v>5.5</v>
      </c>
    </row>
    <row r="19" spans="1:85" ht="15.75">
      <c r="A19" s="34">
        <v>10</v>
      </c>
      <c r="B19" s="35" t="s">
        <v>97</v>
      </c>
      <c r="C19" s="36">
        <v>7.22</v>
      </c>
      <c r="D19" s="63">
        <v>827.3</v>
      </c>
      <c r="E19" s="38">
        <v>674</v>
      </c>
      <c r="F19" s="39">
        <f t="shared" si="0"/>
        <v>0.047097195042400536</v>
      </c>
      <c r="G19" s="40" t="s">
        <v>89</v>
      </c>
      <c r="H19" s="41">
        <f t="shared" si="29"/>
        <v>1</v>
      </c>
      <c r="I19" s="42">
        <v>693.5</v>
      </c>
      <c r="J19" s="42">
        <v>717</v>
      </c>
      <c r="K19" s="43">
        <f t="shared" si="30"/>
        <v>0.9672245467224547</v>
      </c>
      <c r="L19" s="40" t="s">
        <v>81</v>
      </c>
      <c r="M19" s="41">
        <f t="shared" si="1"/>
        <v>1</v>
      </c>
      <c r="N19" s="44">
        <v>381.8</v>
      </c>
      <c r="O19" s="44">
        <v>381.3</v>
      </c>
      <c r="P19" s="45">
        <f t="shared" si="2"/>
        <v>1.001311303435615</v>
      </c>
      <c r="Q19" s="40" t="s">
        <v>81</v>
      </c>
      <c r="R19" s="41">
        <f t="shared" si="3"/>
        <v>0</v>
      </c>
      <c r="S19" s="46">
        <v>5</v>
      </c>
      <c r="T19" s="40" t="s">
        <v>82</v>
      </c>
      <c r="U19" s="41">
        <f t="shared" si="4"/>
        <v>1</v>
      </c>
      <c r="V19" s="42">
        <v>0</v>
      </c>
      <c r="W19" s="42">
        <v>761.1</v>
      </c>
      <c r="X19" s="43">
        <f t="shared" si="5"/>
        <v>0</v>
      </c>
      <c r="Y19" s="41">
        <f t="shared" si="6"/>
        <v>-1</v>
      </c>
      <c r="Z19" s="47">
        <v>143.9</v>
      </c>
      <c r="AA19" s="42">
        <v>97</v>
      </c>
      <c r="AB19" s="48">
        <f t="shared" si="7"/>
        <v>1.4835051546391753</v>
      </c>
      <c r="AC19" s="41">
        <f t="shared" si="8"/>
        <v>0</v>
      </c>
      <c r="AD19" s="37">
        <v>153.3</v>
      </c>
      <c r="AE19" s="49">
        <v>143.9</v>
      </c>
      <c r="AF19" s="48">
        <f t="shared" si="9"/>
        <v>1.0653231410701878</v>
      </c>
      <c r="AG19" s="41">
        <f t="shared" si="10"/>
        <v>0</v>
      </c>
      <c r="AH19" s="47">
        <v>143.9</v>
      </c>
      <c r="AI19" s="37">
        <v>146</v>
      </c>
      <c r="AJ19" s="49">
        <v>109.7</v>
      </c>
      <c r="AK19" s="49">
        <v>107</v>
      </c>
      <c r="AL19" s="50">
        <f>(AH19/AI19)/(AJ19/AK19)</f>
        <v>0.9613578751514091</v>
      </c>
      <c r="AM19" s="51">
        <f>IF(AL19&gt;=1,1,0)</f>
        <v>0</v>
      </c>
      <c r="AN19" s="42">
        <v>244.8</v>
      </c>
      <c r="AO19" s="42">
        <v>152.2</v>
      </c>
      <c r="AP19" s="52">
        <v>178.9</v>
      </c>
      <c r="AQ19" s="42">
        <v>185.2</v>
      </c>
      <c r="AR19" s="53">
        <f t="shared" si="11"/>
        <v>1.422428820453225</v>
      </c>
      <c r="AS19" s="54">
        <f t="shared" si="12"/>
        <v>0.5</v>
      </c>
      <c r="AT19" s="42"/>
      <c r="AU19" s="41">
        <f t="shared" si="13"/>
        <v>0</v>
      </c>
      <c r="AV19" s="42">
        <v>0</v>
      </c>
      <c r="AW19" s="42">
        <v>834.6</v>
      </c>
      <c r="AX19" s="42">
        <v>0</v>
      </c>
      <c r="AY19" s="42">
        <v>829.5</v>
      </c>
      <c r="AZ19" s="53"/>
      <c r="BA19" s="54">
        <f t="shared" si="14"/>
        <v>1</v>
      </c>
      <c r="BB19" s="46"/>
      <c r="BC19" s="41">
        <f t="shared" si="15"/>
        <v>0</v>
      </c>
      <c r="BD19" s="42"/>
      <c r="BE19" s="41">
        <f t="shared" si="16"/>
        <v>0</v>
      </c>
      <c r="BF19" s="42"/>
      <c r="BG19" s="41">
        <f t="shared" si="17"/>
        <v>0</v>
      </c>
      <c r="BH19" s="42"/>
      <c r="BI19" s="42"/>
      <c r="BJ19" s="42">
        <v>1</v>
      </c>
      <c r="BK19" s="42">
        <v>1</v>
      </c>
      <c r="BL19" s="42">
        <v>1</v>
      </c>
      <c r="BM19" s="40">
        <f t="shared" si="18"/>
        <v>3</v>
      </c>
      <c r="BN19" s="41">
        <f t="shared" si="19"/>
        <v>0</v>
      </c>
      <c r="BO19" s="56">
        <v>80</v>
      </c>
      <c r="BP19" s="56">
        <v>84</v>
      </c>
      <c r="BQ19" s="57">
        <f t="shared" si="20"/>
        <v>-0.04761904761904767</v>
      </c>
      <c r="BR19" s="58">
        <v>0</v>
      </c>
      <c r="BS19" s="42"/>
      <c r="BT19" s="41">
        <f t="shared" si="21"/>
        <v>0</v>
      </c>
      <c r="BU19" s="42">
        <v>1</v>
      </c>
      <c r="BV19" s="41">
        <f t="shared" si="22"/>
        <v>0.5</v>
      </c>
      <c r="BW19" s="42">
        <v>1</v>
      </c>
      <c r="BX19" s="41">
        <f t="shared" si="23"/>
        <v>0.5</v>
      </c>
      <c r="BY19" s="42"/>
      <c r="BZ19" s="41">
        <f t="shared" si="24"/>
        <v>0</v>
      </c>
      <c r="CA19" s="42"/>
      <c r="CB19" s="41">
        <f t="shared" si="25"/>
        <v>0</v>
      </c>
      <c r="CC19" s="42"/>
      <c r="CD19" s="41">
        <f t="shared" si="26"/>
        <v>0</v>
      </c>
      <c r="CE19" s="42">
        <v>1</v>
      </c>
      <c r="CF19" s="41">
        <f t="shared" si="27"/>
        <v>0.5</v>
      </c>
      <c r="CG19" s="59">
        <f t="shared" si="28"/>
        <v>5</v>
      </c>
    </row>
    <row r="20" spans="1:85" ht="15.75">
      <c r="A20" s="34">
        <v>19</v>
      </c>
      <c r="B20" s="35" t="s">
        <v>98</v>
      </c>
      <c r="C20" s="36">
        <v>-186.87</v>
      </c>
      <c r="D20" s="63">
        <v>1397.1</v>
      </c>
      <c r="E20" s="38">
        <v>99.3</v>
      </c>
      <c r="F20" s="39">
        <f t="shared" si="0"/>
        <v>-0.14398982894128526</v>
      </c>
      <c r="G20" s="40" t="s">
        <v>80</v>
      </c>
      <c r="H20" s="41">
        <f t="shared" si="29"/>
        <v>1</v>
      </c>
      <c r="I20" s="42">
        <v>735.7</v>
      </c>
      <c r="J20" s="42">
        <v>836</v>
      </c>
      <c r="K20" s="43">
        <f t="shared" si="30"/>
        <v>0.8800239234449762</v>
      </c>
      <c r="L20" s="40" t="s">
        <v>81</v>
      </c>
      <c r="M20" s="41">
        <f t="shared" si="1"/>
        <v>1</v>
      </c>
      <c r="N20" s="44">
        <v>451.9</v>
      </c>
      <c r="O20" s="44">
        <v>441.4</v>
      </c>
      <c r="P20" s="45">
        <f t="shared" si="2"/>
        <v>1.0237879474399638</v>
      </c>
      <c r="Q20" s="40" t="s">
        <v>81</v>
      </c>
      <c r="R20" s="41">
        <f t="shared" si="3"/>
        <v>0</v>
      </c>
      <c r="S20" s="46">
        <v>5</v>
      </c>
      <c r="T20" s="40" t="s">
        <v>82</v>
      </c>
      <c r="U20" s="41">
        <f t="shared" si="4"/>
        <v>1</v>
      </c>
      <c r="V20" s="42">
        <v>0</v>
      </c>
      <c r="W20" s="42">
        <v>1128.1</v>
      </c>
      <c r="X20" s="43">
        <f t="shared" si="5"/>
        <v>0</v>
      </c>
      <c r="Y20" s="41">
        <f t="shared" si="6"/>
        <v>-1</v>
      </c>
      <c r="Z20" s="47">
        <v>1208.5</v>
      </c>
      <c r="AA20" s="42">
        <v>1232</v>
      </c>
      <c r="AB20" s="48">
        <f t="shared" si="7"/>
        <v>0.9809253246753247</v>
      </c>
      <c r="AC20" s="41">
        <f t="shared" si="8"/>
        <v>1</v>
      </c>
      <c r="AD20" s="37">
        <v>1297.8</v>
      </c>
      <c r="AE20" s="49">
        <v>1208.5</v>
      </c>
      <c r="AF20" s="48">
        <f t="shared" si="9"/>
        <v>1.0738932561026064</v>
      </c>
      <c r="AG20" s="41">
        <f t="shared" si="10"/>
        <v>0</v>
      </c>
      <c r="AH20" s="47">
        <v>1208.5</v>
      </c>
      <c r="AI20" s="37">
        <v>0</v>
      </c>
      <c r="AJ20" s="49">
        <v>868</v>
      </c>
      <c r="AK20" s="49">
        <v>119.9</v>
      </c>
      <c r="AL20" s="50"/>
      <c r="AM20" s="67">
        <v>1</v>
      </c>
      <c r="AN20" s="42">
        <v>438.1</v>
      </c>
      <c r="AO20" s="42">
        <v>180.1</v>
      </c>
      <c r="AP20" s="52">
        <v>270.1</v>
      </c>
      <c r="AQ20" s="42">
        <v>239.8</v>
      </c>
      <c r="AR20" s="53">
        <f t="shared" si="11"/>
        <v>1.9047826086956523</v>
      </c>
      <c r="AS20" s="54">
        <f t="shared" si="12"/>
        <v>0</v>
      </c>
      <c r="AT20" s="42"/>
      <c r="AU20" s="41">
        <f t="shared" si="13"/>
        <v>0</v>
      </c>
      <c r="AV20" s="42">
        <v>0</v>
      </c>
      <c r="AW20" s="42">
        <v>1210.2</v>
      </c>
      <c r="AX20" s="42">
        <v>8.9</v>
      </c>
      <c r="AY20" s="42">
        <v>1878.2</v>
      </c>
      <c r="AZ20" s="53">
        <f>(AV20/AW20)/(AX20/AY20)</f>
        <v>0</v>
      </c>
      <c r="BA20" s="54">
        <f t="shared" si="14"/>
        <v>1</v>
      </c>
      <c r="BB20" s="46"/>
      <c r="BC20" s="41">
        <f t="shared" si="15"/>
        <v>0</v>
      </c>
      <c r="BD20" s="42"/>
      <c r="BE20" s="41">
        <f t="shared" si="16"/>
        <v>0</v>
      </c>
      <c r="BF20" s="42"/>
      <c r="BG20" s="41">
        <f t="shared" si="17"/>
        <v>0</v>
      </c>
      <c r="BH20" s="42"/>
      <c r="BI20" s="42"/>
      <c r="BJ20" s="42">
        <v>1</v>
      </c>
      <c r="BK20" s="42">
        <v>1</v>
      </c>
      <c r="BL20" s="42"/>
      <c r="BM20" s="40">
        <f t="shared" si="18"/>
        <v>2</v>
      </c>
      <c r="BN20" s="41">
        <f t="shared" si="19"/>
        <v>0</v>
      </c>
      <c r="BO20" s="56">
        <v>29</v>
      </c>
      <c r="BP20" s="56">
        <v>43</v>
      </c>
      <c r="BQ20" s="57">
        <f t="shared" si="20"/>
        <v>-0.32558139534883723</v>
      </c>
      <c r="BR20" s="58">
        <v>0</v>
      </c>
      <c r="BS20" s="42"/>
      <c r="BT20" s="41">
        <f t="shared" si="21"/>
        <v>0</v>
      </c>
      <c r="BU20" s="42"/>
      <c r="BV20" s="41">
        <f t="shared" si="22"/>
        <v>0</v>
      </c>
      <c r="BW20" s="42"/>
      <c r="BX20" s="41">
        <f t="shared" si="23"/>
        <v>0</v>
      </c>
      <c r="BY20" s="42"/>
      <c r="BZ20" s="41">
        <f t="shared" si="24"/>
        <v>0</v>
      </c>
      <c r="CA20" s="64"/>
      <c r="CB20" s="41">
        <f t="shared" si="25"/>
        <v>0</v>
      </c>
      <c r="CC20" s="42"/>
      <c r="CD20" s="41">
        <f t="shared" si="26"/>
        <v>0</v>
      </c>
      <c r="CE20" s="42"/>
      <c r="CF20" s="41">
        <f t="shared" si="27"/>
        <v>0</v>
      </c>
      <c r="CG20" s="59">
        <f t="shared" si="28"/>
        <v>5</v>
      </c>
    </row>
    <row r="21" spans="1:85" ht="15.75">
      <c r="A21" s="34">
        <v>12</v>
      </c>
      <c r="B21" s="35" t="s">
        <v>99</v>
      </c>
      <c r="C21" s="36">
        <v>-267.19</v>
      </c>
      <c r="D21" s="63">
        <v>1893.7</v>
      </c>
      <c r="E21" s="38">
        <v>994.8</v>
      </c>
      <c r="F21" s="39">
        <f t="shared" si="0"/>
        <v>-0.2972410724218489</v>
      </c>
      <c r="G21" s="40" t="s">
        <v>80</v>
      </c>
      <c r="H21" s="41">
        <f t="shared" si="29"/>
        <v>1</v>
      </c>
      <c r="I21" s="42">
        <v>951.8</v>
      </c>
      <c r="J21" s="42">
        <v>956</v>
      </c>
      <c r="K21" s="43">
        <f t="shared" si="30"/>
        <v>0.9956066945606694</v>
      </c>
      <c r="L21" s="40" t="s">
        <v>81</v>
      </c>
      <c r="M21" s="41">
        <f t="shared" si="1"/>
        <v>1</v>
      </c>
      <c r="N21" s="44">
        <v>506.3</v>
      </c>
      <c r="O21" s="44">
        <v>522.6</v>
      </c>
      <c r="P21" s="45">
        <f t="shared" si="2"/>
        <v>0.9688097971680061</v>
      </c>
      <c r="Q21" s="40" t="s">
        <v>81</v>
      </c>
      <c r="R21" s="41">
        <f t="shared" si="3"/>
        <v>1</v>
      </c>
      <c r="S21" s="46">
        <v>6</v>
      </c>
      <c r="T21" s="40" t="s">
        <v>82</v>
      </c>
      <c r="U21" s="41">
        <f t="shared" si="4"/>
        <v>1</v>
      </c>
      <c r="V21" s="42">
        <v>47.6</v>
      </c>
      <c r="W21" s="42">
        <v>1413.2</v>
      </c>
      <c r="X21" s="43">
        <f t="shared" si="5"/>
        <v>0.033682422870082086</v>
      </c>
      <c r="Y21" s="41">
        <f t="shared" si="6"/>
        <v>-1</v>
      </c>
      <c r="Z21" s="47">
        <v>754.3</v>
      </c>
      <c r="AA21" s="42">
        <v>462</v>
      </c>
      <c r="AB21" s="48">
        <f t="shared" si="7"/>
        <v>1.6326839826839825</v>
      </c>
      <c r="AC21" s="41">
        <f t="shared" si="8"/>
        <v>0</v>
      </c>
      <c r="AD21" s="37">
        <v>898.9</v>
      </c>
      <c r="AE21" s="49">
        <v>754.3</v>
      </c>
      <c r="AF21" s="48">
        <f t="shared" si="9"/>
        <v>1.1917009147554023</v>
      </c>
      <c r="AG21" s="41">
        <f t="shared" si="10"/>
        <v>0</v>
      </c>
      <c r="AH21" s="47">
        <v>754.3</v>
      </c>
      <c r="AI21" s="37">
        <v>203.9</v>
      </c>
      <c r="AJ21" s="49">
        <v>525.2</v>
      </c>
      <c r="AK21" s="49">
        <v>166.9</v>
      </c>
      <c r="AL21" s="50">
        <f>(AH21/AI21)/(AJ21/AK21)</f>
        <v>1.1755970868147287</v>
      </c>
      <c r="AM21" s="62">
        <f>IF(AL21&gt;=1,1,0)</f>
        <v>1</v>
      </c>
      <c r="AN21" s="42">
        <v>495.6</v>
      </c>
      <c r="AO21" s="42">
        <v>262.8</v>
      </c>
      <c r="AP21" s="52">
        <v>275.2</v>
      </c>
      <c r="AQ21" s="42">
        <v>379.6</v>
      </c>
      <c r="AR21" s="53">
        <f t="shared" si="11"/>
        <v>1.6203138622493463</v>
      </c>
      <c r="AS21" s="54">
        <f t="shared" si="12"/>
        <v>0</v>
      </c>
      <c r="AT21" s="42"/>
      <c r="AU21" s="41">
        <f t="shared" si="13"/>
        <v>0</v>
      </c>
      <c r="AV21" s="42">
        <v>4.8</v>
      </c>
      <c r="AW21" s="42">
        <v>1626.5</v>
      </c>
      <c r="AX21" s="42">
        <v>16.5</v>
      </c>
      <c r="AY21" s="42">
        <v>1346.6</v>
      </c>
      <c r="AZ21" s="53">
        <f>(AV21/AW21)/(AX21/AY21)</f>
        <v>0.24084732973758488</v>
      </c>
      <c r="BA21" s="54">
        <f t="shared" si="14"/>
        <v>1</v>
      </c>
      <c r="BB21" s="46"/>
      <c r="BC21" s="41">
        <f t="shared" si="15"/>
        <v>0</v>
      </c>
      <c r="BD21" s="42"/>
      <c r="BE21" s="41">
        <f t="shared" si="16"/>
        <v>0</v>
      </c>
      <c r="BF21" s="42"/>
      <c r="BG21" s="41">
        <f t="shared" si="17"/>
        <v>0</v>
      </c>
      <c r="BH21" s="42"/>
      <c r="BI21" s="42"/>
      <c r="BJ21" s="42">
        <v>1</v>
      </c>
      <c r="BK21" s="42">
        <v>1</v>
      </c>
      <c r="BL21" s="42">
        <v>1</v>
      </c>
      <c r="BM21" s="40">
        <f t="shared" si="18"/>
        <v>3</v>
      </c>
      <c r="BN21" s="41">
        <f t="shared" si="19"/>
        <v>0</v>
      </c>
      <c r="BO21" s="56">
        <v>122</v>
      </c>
      <c r="BP21" s="56">
        <v>128</v>
      </c>
      <c r="BQ21" s="57">
        <f t="shared" si="20"/>
        <v>-0.046875</v>
      </c>
      <c r="BR21" s="58">
        <v>0</v>
      </c>
      <c r="BS21" s="42"/>
      <c r="BT21" s="41">
        <f t="shared" si="21"/>
        <v>0</v>
      </c>
      <c r="BU21" s="42"/>
      <c r="BV21" s="41">
        <f t="shared" si="22"/>
        <v>0</v>
      </c>
      <c r="BW21" s="42"/>
      <c r="BX21" s="41">
        <f t="shared" si="23"/>
        <v>0</v>
      </c>
      <c r="BY21" s="42"/>
      <c r="BZ21" s="41">
        <f t="shared" si="24"/>
        <v>0</v>
      </c>
      <c r="CA21" s="42"/>
      <c r="CB21" s="41">
        <f t="shared" si="25"/>
        <v>0</v>
      </c>
      <c r="CC21" s="42"/>
      <c r="CD21" s="41">
        <f t="shared" si="26"/>
        <v>0</v>
      </c>
      <c r="CE21" s="42"/>
      <c r="CF21" s="41">
        <f t="shared" si="27"/>
        <v>0</v>
      </c>
      <c r="CG21" s="59">
        <f t="shared" si="28"/>
        <v>5</v>
      </c>
    </row>
    <row r="22" spans="1:85" ht="15.75">
      <c r="A22" s="34">
        <v>18</v>
      </c>
      <c r="B22" s="35" t="s">
        <v>100</v>
      </c>
      <c r="C22" s="36">
        <v>135.38</v>
      </c>
      <c r="D22" s="63">
        <v>3439.2</v>
      </c>
      <c r="E22" s="38">
        <v>1349.9</v>
      </c>
      <c r="F22" s="39">
        <f t="shared" si="0"/>
        <v>0.06479682190207248</v>
      </c>
      <c r="G22" s="40" t="s">
        <v>80</v>
      </c>
      <c r="H22" s="41">
        <f t="shared" si="29"/>
        <v>1</v>
      </c>
      <c r="I22" s="42">
        <v>1289.3</v>
      </c>
      <c r="J22" s="42">
        <v>1298</v>
      </c>
      <c r="K22" s="43">
        <f t="shared" si="30"/>
        <v>0.9932973805855162</v>
      </c>
      <c r="L22" s="40" t="s">
        <v>81</v>
      </c>
      <c r="M22" s="41">
        <f t="shared" si="1"/>
        <v>1</v>
      </c>
      <c r="N22" s="44">
        <v>658.8</v>
      </c>
      <c r="O22" s="44">
        <v>690.1</v>
      </c>
      <c r="P22" s="45">
        <f t="shared" si="2"/>
        <v>0.9546442544558759</v>
      </c>
      <c r="Q22" s="40" t="s">
        <v>81</v>
      </c>
      <c r="R22" s="41">
        <f t="shared" si="3"/>
        <v>1</v>
      </c>
      <c r="S22" s="46">
        <v>6</v>
      </c>
      <c r="T22" s="40" t="s">
        <v>82</v>
      </c>
      <c r="U22" s="41">
        <f t="shared" si="4"/>
        <v>1</v>
      </c>
      <c r="V22" s="42">
        <v>303.6</v>
      </c>
      <c r="W22" s="42">
        <v>3350.7</v>
      </c>
      <c r="X22" s="43">
        <f t="shared" si="5"/>
        <v>0.09060793267078522</v>
      </c>
      <c r="Y22" s="41">
        <f t="shared" si="6"/>
        <v>-1</v>
      </c>
      <c r="Z22" s="47">
        <v>2030.9</v>
      </c>
      <c r="AA22" s="42">
        <v>1578</v>
      </c>
      <c r="AB22" s="48">
        <f t="shared" si="7"/>
        <v>1.2870088719898607</v>
      </c>
      <c r="AC22" s="41">
        <f t="shared" si="8"/>
        <v>0</v>
      </c>
      <c r="AD22" s="37">
        <v>2089.3</v>
      </c>
      <c r="AE22" s="49">
        <v>2030.9</v>
      </c>
      <c r="AF22" s="48">
        <f t="shared" si="9"/>
        <v>1.0287557240632232</v>
      </c>
      <c r="AG22" s="41">
        <f t="shared" si="10"/>
        <v>0</v>
      </c>
      <c r="AH22" s="47">
        <v>2030.9</v>
      </c>
      <c r="AI22" s="37">
        <v>408</v>
      </c>
      <c r="AJ22" s="49">
        <v>1384.1</v>
      </c>
      <c r="AK22" s="49">
        <v>189.8</v>
      </c>
      <c r="AL22" s="50">
        <f>(AH22/AI22)/(AJ22/AK22)</f>
        <v>0.6825855904098509</v>
      </c>
      <c r="AM22" s="51">
        <f>IF(AL22&gt;=1,1,0)</f>
        <v>0</v>
      </c>
      <c r="AN22" s="42">
        <v>1123</v>
      </c>
      <c r="AO22" s="42">
        <v>708.5</v>
      </c>
      <c r="AP22" s="52">
        <v>749.4</v>
      </c>
      <c r="AQ22" s="42">
        <v>769.8</v>
      </c>
      <c r="AR22" s="53">
        <f t="shared" si="11"/>
        <v>1.5123221259595099</v>
      </c>
      <c r="AS22" s="54">
        <f t="shared" si="12"/>
        <v>0</v>
      </c>
      <c r="AT22" s="42"/>
      <c r="AU22" s="41">
        <f t="shared" si="13"/>
        <v>0</v>
      </c>
      <c r="AV22" s="42">
        <v>20.8</v>
      </c>
      <c r="AW22" s="42">
        <v>3460.3</v>
      </c>
      <c r="AX22" s="42">
        <v>9.5</v>
      </c>
      <c r="AY22" s="42">
        <v>4432.5</v>
      </c>
      <c r="AZ22" s="53">
        <f>(AV22/AW22)/(AX22/AY22)</f>
        <v>2.8046244849473045</v>
      </c>
      <c r="BA22" s="54">
        <f t="shared" si="14"/>
        <v>0</v>
      </c>
      <c r="BB22" s="46"/>
      <c r="BC22" s="41">
        <f t="shared" si="15"/>
        <v>0</v>
      </c>
      <c r="BD22" s="42"/>
      <c r="BE22" s="41">
        <f t="shared" si="16"/>
        <v>0</v>
      </c>
      <c r="BF22" s="42"/>
      <c r="BG22" s="41">
        <f t="shared" si="17"/>
        <v>0</v>
      </c>
      <c r="BH22" s="42"/>
      <c r="BI22" s="42">
        <v>1</v>
      </c>
      <c r="BJ22" s="42">
        <v>1</v>
      </c>
      <c r="BK22" s="42">
        <v>1</v>
      </c>
      <c r="BL22" s="42"/>
      <c r="BM22" s="40">
        <f t="shared" si="18"/>
        <v>3</v>
      </c>
      <c r="BN22" s="41">
        <f t="shared" si="19"/>
        <v>0</v>
      </c>
      <c r="BO22" s="56">
        <v>316</v>
      </c>
      <c r="BP22" s="56">
        <v>1601</v>
      </c>
      <c r="BQ22" s="57">
        <f t="shared" si="20"/>
        <v>-0.8026233603997501</v>
      </c>
      <c r="BR22" s="58">
        <v>0</v>
      </c>
      <c r="BS22" s="42"/>
      <c r="BT22" s="41">
        <f t="shared" si="21"/>
        <v>0</v>
      </c>
      <c r="BU22" s="42"/>
      <c r="BV22" s="41">
        <f t="shared" si="22"/>
        <v>0</v>
      </c>
      <c r="BW22" s="42"/>
      <c r="BX22" s="41">
        <f t="shared" si="23"/>
        <v>0</v>
      </c>
      <c r="BY22" s="42">
        <v>1</v>
      </c>
      <c r="BZ22" s="41">
        <f t="shared" si="24"/>
        <v>0.5</v>
      </c>
      <c r="CA22" s="42"/>
      <c r="CB22" s="41">
        <f t="shared" si="25"/>
        <v>0</v>
      </c>
      <c r="CC22" s="42"/>
      <c r="CD22" s="41">
        <f t="shared" si="26"/>
        <v>0</v>
      </c>
      <c r="CE22" s="42"/>
      <c r="CF22" s="41">
        <f t="shared" si="27"/>
        <v>0</v>
      </c>
      <c r="CG22" s="59">
        <f t="shared" si="28"/>
        <v>3.5</v>
      </c>
    </row>
    <row r="23" spans="1:85" ht="15.75">
      <c r="A23" s="34">
        <v>1</v>
      </c>
      <c r="B23" s="35" t="s">
        <v>101</v>
      </c>
      <c r="C23" s="36">
        <v>-41.02</v>
      </c>
      <c r="D23" s="63">
        <v>1514.2</v>
      </c>
      <c r="E23" s="38">
        <v>943.5</v>
      </c>
      <c r="F23" s="39">
        <f t="shared" si="0"/>
        <v>-0.07187664271946732</v>
      </c>
      <c r="G23" s="40" t="s">
        <v>80</v>
      </c>
      <c r="H23" s="41">
        <f t="shared" si="29"/>
        <v>1</v>
      </c>
      <c r="I23" s="42">
        <v>1038.4</v>
      </c>
      <c r="J23" s="42">
        <v>1040</v>
      </c>
      <c r="K23" s="43">
        <f t="shared" si="30"/>
        <v>0.9984615384615385</v>
      </c>
      <c r="L23" s="40" t="s">
        <v>81</v>
      </c>
      <c r="M23" s="41">
        <f t="shared" si="1"/>
        <v>1</v>
      </c>
      <c r="N23" s="44">
        <v>590.7</v>
      </c>
      <c r="O23" s="44">
        <v>583.7</v>
      </c>
      <c r="P23" s="45">
        <f t="shared" si="2"/>
        <v>1.0119924618811034</v>
      </c>
      <c r="Q23" s="40" t="s">
        <v>81</v>
      </c>
      <c r="R23" s="41">
        <f t="shared" si="3"/>
        <v>0</v>
      </c>
      <c r="S23" s="46">
        <v>4</v>
      </c>
      <c r="T23" s="40" t="s">
        <v>82</v>
      </c>
      <c r="U23" s="41">
        <f t="shared" si="4"/>
        <v>1</v>
      </c>
      <c r="V23" s="42">
        <v>2</v>
      </c>
      <c r="W23" s="42">
        <v>1328.3</v>
      </c>
      <c r="X23" s="68">
        <f t="shared" si="5"/>
        <v>0.0015056839569374389</v>
      </c>
      <c r="Y23" s="41">
        <f t="shared" si="6"/>
        <v>-1</v>
      </c>
      <c r="Z23" s="47">
        <v>528.6</v>
      </c>
      <c r="AA23" s="42">
        <v>497</v>
      </c>
      <c r="AB23" s="48">
        <f t="shared" si="7"/>
        <v>1.0635814889336017</v>
      </c>
      <c r="AC23" s="41">
        <f t="shared" si="8"/>
        <v>0.5</v>
      </c>
      <c r="AD23" s="37">
        <v>566.6</v>
      </c>
      <c r="AE23" s="49">
        <v>528.6</v>
      </c>
      <c r="AF23" s="48">
        <f t="shared" si="9"/>
        <v>1.0718880060537268</v>
      </c>
      <c r="AG23" s="41">
        <f t="shared" si="10"/>
        <v>0</v>
      </c>
      <c r="AH23" s="47">
        <v>528.6</v>
      </c>
      <c r="AI23" s="37">
        <v>287.9</v>
      </c>
      <c r="AJ23" s="49">
        <v>492</v>
      </c>
      <c r="AK23" s="49">
        <v>225.9</v>
      </c>
      <c r="AL23" s="69">
        <f>(AH23/AI23)/(AJ23/AK23)</f>
        <v>0.8430175619922231</v>
      </c>
      <c r="AM23" s="51">
        <f>IF(AL23&gt;=1,1,0)</f>
        <v>0</v>
      </c>
      <c r="AN23" s="42">
        <v>435.8</v>
      </c>
      <c r="AO23" s="42">
        <v>278.5</v>
      </c>
      <c r="AP23" s="52">
        <v>312.6</v>
      </c>
      <c r="AQ23" s="42">
        <v>301.4</v>
      </c>
      <c r="AR23" s="53">
        <f t="shared" si="11"/>
        <v>1.464873949579832</v>
      </c>
      <c r="AS23" s="54">
        <f t="shared" si="12"/>
        <v>0.5</v>
      </c>
      <c r="AT23" s="42"/>
      <c r="AU23" s="41">
        <f t="shared" si="13"/>
        <v>0</v>
      </c>
      <c r="AV23" s="42">
        <v>4.3</v>
      </c>
      <c r="AW23" s="42">
        <v>1136.9</v>
      </c>
      <c r="AX23" s="42">
        <v>0.8</v>
      </c>
      <c r="AY23" s="42">
        <v>1452.3</v>
      </c>
      <c r="AZ23" s="53">
        <f>(AV23/AW23)/(AX23/AY23)</f>
        <v>6.866138182777727</v>
      </c>
      <c r="BA23" s="54">
        <f t="shared" si="14"/>
        <v>0</v>
      </c>
      <c r="BB23" s="46"/>
      <c r="BC23" s="41">
        <f t="shared" si="15"/>
        <v>0</v>
      </c>
      <c r="BD23" s="42"/>
      <c r="BE23" s="41">
        <f t="shared" si="16"/>
        <v>0</v>
      </c>
      <c r="BF23" s="42"/>
      <c r="BG23" s="41">
        <f t="shared" si="17"/>
        <v>0</v>
      </c>
      <c r="BH23" s="42"/>
      <c r="BI23" s="42"/>
      <c r="BJ23" s="42">
        <v>1</v>
      </c>
      <c r="BK23" s="42">
        <v>1</v>
      </c>
      <c r="BL23" s="42"/>
      <c r="BM23" s="40">
        <f t="shared" si="18"/>
        <v>2</v>
      </c>
      <c r="BN23" s="41">
        <f t="shared" si="19"/>
        <v>0</v>
      </c>
      <c r="BO23" s="56">
        <v>356</v>
      </c>
      <c r="BP23" s="56">
        <v>517</v>
      </c>
      <c r="BQ23" s="57">
        <f t="shared" si="20"/>
        <v>-0.31141199226305605</v>
      </c>
      <c r="BR23" s="58">
        <v>0</v>
      </c>
      <c r="BS23" s="42"/>
      <c r="BT23" s="41">
        <f t="shared" si="21"/>
        <v>0</v>
      </c>
      <c r="BU23" s="42"/>
      <c r="BV23" s="41">
        <f t="shared" si="22"/>
        <v>0</v>
      </c>
      <c r="BW23" s="42">
        <v>1</v>
      </c>
      <c r="BX23" s="41">
        <f t="shared" si="23"/>
        <v>0.5</v>
      </c>
      <c r="BY23" s="42"/>
      <c r="BZ23" s="41">
        <f t="shared" si="24"/>
        <v>0</v>
      </c>
      <c r="CA23" s="42"/>
      <c r="CB23" s="41">
        <f t="shared" si="25"/>
        <v>0</v>
      </c>
      <c r="CC23" s="42"/>
      <c r="CD23" s="41">
        <f t="shared" si="26"/>
        <v>0</v>
      </c>
      <c r="CE23" s="42"/>
      <c r="CF23" s="41">
        <f t="shared" si="27"/>
        <v>0</v>
      </c>
      <c r="CG23" s="59">
        <f t="shared" si="28"/>
        <v>3.5</v>
      </c>
    </row>
    <row r="24" spans="39:62" ht="12.75">
      <c r="AM24" s="75"/>
      <c r="AS24" s="76"/>
      <c r="BA24" s="76"/>
      <c r="BJ24" s="77"/>
    </row>
    <row r="26" ht="12.75">
      <c r="H26" s="78"/>
    </row>
  </sheetData>
  <sheetProtection/>
  <autoFilter ref="A4:CG23">
    <sortState ref="A5:CG26">
      <sortCondition descending="1" sortBy="value" ref="CG5:CG26"/>
    </sortState>
  </autoFilter>
  <mergeCells count="26">
    <mergeCell ref="A1:A4"/>
    <mergeCell ref="B3:B4"/>
    <mergeCell ref="C3:H3"/>
    <mergeCell ref="I3:M3"/>
    <mergeCell ref="N3:R3"/>
    <mergeCell ref="S3:U3"/>
    <mergeCell ref="V3:Y3"/>
    <mergeCell ref="Z3:AC3"/>
    <mergeCell ref="AD3:AG3"/>
    <mergeCell ref="AH3:AM3"/>
    <mergeCell ref="AN3:AS3"/>
    <mergeCell ref="AT3:AU3"/>
    <mergeCell ref="AV3:BA3"/>
    <mergeCell ref="BB3:BC3"/>
    <mergeCell ref="BD3:BE3"/>
    <mergeCell ref="BF3:BG3"/>
    <mergeCell ref="BH3:BN3"/>
    <mergeCell ref="BO3:BR3"/>
    <mergeCell ref="CE3:CF3"/>
    <mergeCell ref="CG3:CG4"/>
    <mergeCell ref="BS3:BT3"/>
    <mergeCell ref="BU3:BV3"/>
    <mergeCell ref="BW3:BX3"/>
    <mergeCell ref="BY3:BZ3"/>
    <mergeCell ref="CA3:CB3"/>
    <mergeCell ref="CC3:CD3"/>
  </mergeCells>
  <conditionalFormatting sqref="H26">
    <cfRule type="cellIs" priority="37" dxfId="0" operator="equal" stopIfTrue="1">
      <formula>1</formula>
    </cfRule>
  </conditionalFormatting>
  <conditionalFormatting sqref="H5:H23">
    <cfRule type="colorScale" priority="36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5:M23">
    <cfRule type="colorScale" priority="35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5:R23">
    <cfRule type="colorScale" priority="34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5:U23">
    <cfRule type="colorScale" priority="33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Y5:Y23">
    <cfRule type="colorScale" priority="32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C5:AC23">
    <cfRule type="colorScale" priority="3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G5:AG23">
    <cfRule type="colorScale" priority="30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U5:AU23">
    <cfRule type="colorScale" priority="29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C5:BG23">
    <cfRule type="colorScale" priority="28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V5:BV23">
    <cfRule type="colorScale" priority="27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X5:BX23">
    <cfRule type="colorScale" priority="26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Z5:BZ23">
    <cfRule type="colorScale" priority="25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B5:CD23">
    <cfRule type="colorScale" priority="24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F5:CF23">
    <cfRule type="colorScale" priority="23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T5:BT23">
    <cfRule type="colorScale" priority="1" dxfId="1">
      <colorScale>
        <cfvo type="min" val="0"/>
        <cfvo type="max"/>
        <color rgb="FFDE7889"/>
        <color rgb="FF78D2A1"/>
      </colorScale>
    </cfRule>
    <cfRule type="colorScale" priority="22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N5:BT23">
    <cfRule type="colorScale" priority="21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R5:BR23">
    <cfRule type="colorScale" priority="18" dxfId="1">
      <colorScale>
        <cfvo type="min" val="0"/>
        <cfvo type="max"/>
        <color rgb="FFFFFF00"/>
        <color rgb="FFFFEF9C"/>
      </colorScale>
    </cfRule>
    <cfRule type="colorScale" priority="20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C5:CD23">
    <cfRule type="colorScale" priority="19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R19">
    <cfRule type="colorScale" priority="17" dxfId="1">
      <colorScale>
        <cfvo type="min" val="0"/>
        <cfvo type="max"/>
        <color rgb="FFFFFF00"/>
        <color rgb="FFFFEF9C"/>
      </colorScale>
    </cfRule>
  </conditionalFormatting>
  <conditionalFormatting sqref="BO5:BP23">
    <cfRule type="colorScale" priority="16" dxfId="1">
      <colorScale>
        <cfvo type="min" val="0"/>
        <cfvo type="max"/>
        <color theme="0"/>
        <color theme="0"/>
      </colorScale>
    </cfRule>
  </conditionalFormatting>
  <conditionalFormatting sqref="BQ5:BQ23">
    <cfRule type="colorScale" priority="15" dxfId="1">
      <colorScale>
        <cfvo type="min" val="0"/>
        <cfvo type="max"/>
        <color theme="0"/>
        <color theme="0"/>
      </colorScale>
    </cfRule>
  </conditionalFormatting>
  <conditionalFormatting sqref="AM5:AM23">
    <cfRule type="colorScale" priority="14" dxfId="1">
      <colorScale>
        <cfvo type="min" val="0"/>
        <cfvo type="max"/>
        <color rgb="FFFF5757"/>
        <color rgb="FF89D37F"/>
      </colorScale>
    </cfRule>
  </conditionalFormatting>
  <conditionalFormatting sqref="AS5:AS23">
    <cfRule type="colorScale" priority="11" dxfId="1">
      <colorScale>
        <cfvo type="min" val="0"/>
        <cfvo type="num" val="0"/>
        <cfvo type="max"/>
        <color rgb="FFF8696B"/>
        <color rgb="FFFFFF99"/>
        <color rgb="FF63BE7B"/>
      </colorScale>
    </cfRule>
    <cfRule type="colorScale" priority="12" dxfId="1">
      <colorScale>
        <cfvo type="min" val="0"/>
        <cfvo type="percentile" val="50"/>
        <cfvo type="max"/>
        <color rgb="FFF8696B"/>
        <color rgb="FFFFFF00"/>
        <color rgb="FF63BE7B"/>
      </colorScale>
    </cfRule>
    <cfRule type="colorScale" priority="13" dxfId="1">
      <colorScale>
        <cfvo type="min" val="0"/>
        <cfvo type="percentile" val="50"/>
        <cfvo type="max"/>
        <color rgb="FFFF3F3F"/>
        <color rgb="FFFFEB84"/>
        <color rgb="FF89D37F"/>
      </colorScale>
    </cfRule>
  </conditionalFormatting>
  <conditionalFormatting sqref="BA5:BA23">
    <cfRule type="colorScale" priority="7" dxfId="1">
      <colorScale>
        <cfvo type="min" val="0"/>
        <cfvo type="max"/>
        <color rgb="FFFF5757"/>
        <color rgb="FF89D37F"/>
      </colorScale>
    </cfRule>
    <cfRule type="colorScale" priority="8" dxfId="1">
      <colorScale>
        <cfvo type="min" val="0"/>
        <cfvo type="max"/>
        <color rgb="FFFF3F3F"/>
        <color rgb="FF92D050"/>
      </colorScale>
    </cfRule>
    <cfRule type="colorScale" priority="9" dxfId="1">
      <colorScale>
        <cfvo type="min" val="0"/>
        <cfvo type="max"/>
        <color rgb="FFFF5757"/>
        <color rgb="FFFFEF9C"/>
      </colorScale>
    </cfRule>
    <cfRule type="colorScale" priority="10" dxfId="1">
      <colorScale>
        <cfvo type="min" val="0"/>
        <cfvo type="max"/>
        <color rgb="FFFB6243"/>
        <color rgb="FF89D37F"/>
      </colorScale>
    </cfRule>
  </conditionalFormatting>
  <conditionalFormatting sqref="BN5:BN23">
    <cfRule type="colorScale" priority="5" dxfId="1">
      <colorScale>
        <cfvo type="min" val="0"/>
        <cfvo type="max"/>
        <color rgb="FFFF5757"/>
        <color rgb="FF89D37F"/>
      </colorScale>
    </cfRule>
    <cfRule type="colorScale" priority="6" dxfId="1">
      <colorScale>
        <cfvo type="min" val="0"/>
        <cfvo type="max"/>
        <color rgb="FFFF5757"/>
        <color rgb="FF89D37F"/>
      </colorScale>
    </cfRule>
  </conditionalFormatting>
  <conditionalFormatting sqref="BR5:BR23">
    <cfRule type="colorScale" priority="3" dxfId="1">
      <colorScale>
        <cfvo type="min" val="0"/>
        <cfvo type="percentile" val="50"/>
        <cfvo type="max"/>
        <color rgb="FFFF5757"/>
        <color rgb="FFFFEB84"/>
        <color rgb="FF89D37F"/>
      </colorScale>
    </cfRule>
    <cfRule type="colorScale" priority="4" dxfId="1">
      <colorScale>
        <cfvo type="min" val="0"/>
        <cfvo type="max"/>
        <color rgb="FFFF5757"/>
        <color rgb="FF89D37F"/>
      </colorScale>
    </cfRule>
  </conditionalFormatting>
  <conditionalFormatting sqref="CB5:CB23">
    <cfRule type="colorScale" priority="2" dxfId="1">
      <colorScale>
        <cfvo type="min" val="0"/>
        <cfvo type="max"/>
        <color rgb="FFFF5757"/>
        <color rgb="FF89D37F"/>
      </colorScale>
    </cfRule>
  </conditionalFormatting>
  <printOptions/>
  <pageMargins left="0.7086614173228347" right="0.7086614173228347" top="0.7480314960629921" bottom="0.7480314960629921" header="0.31496062992125984" footer="0.31496062992125984"/>
  <pageSetup fitToWidth="100" fitToHeight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Оричевского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Швец Елена Владимировна</dc:creator>
  <cp:keywords/>
  <dc:description/>
  <cp:lastModifiedBy>Швец Елена Владимировна</cp:lastModifiedBy>
  <dcterms:created xsi:type="dcterms:W3CDTF">2011-02-15T08:09:30Z</dcterms:created>
  <dcterms:modified xsi:type="dcterms:W3CDTF">2011-02-15T08:10:55Z</dcterms:modified>
  <cp:category/>
  <cp:version/>
  <cp:contentType/>
  <cp:contentStatus/>
</cp:coreProperties>
</file>