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2 квартал 2011 " sheetId="1" r:id="rId1"/>
  </sheets>
  <definedNames>
    <definedName name="_xlfn.AGGREGATE" hidden="1">#NAME?</definedName>
    <definedName name="_xlnm._FilterDatabase" localSheetId="0" hidden="1">'2 квартал 2011 '!$A$4:$CF$23</definedName>
    <definedName name="_xlnm.Print_Titles" localSheetId="0">'2 квартал 2011 '!$A:$A,'2 квартал 2011 '!$1:$4</definedName>
  </definedNames>
  <calcPr fullCalcOnLoad="1"/>
</workbook>
</file>

<file path=xl/sharedStrings.xml><?xml version="1.0" encoding="utf-8"?>
<sst xmlns="http://schemas.openxmlformats.org/spreadsheetml/2006/main" count="183" uniqueCount="102">
  <si>
    <t>≤6</t>
  </si>
  <si>
    <t>≤1,00</t>
  </si>
  <si>
    <t>≤0,10</t>
  </si>
  <si>
    <t>Шалеговское с/п</t>
  </si>
  <si>
    <t>Усовское с/п</t>
  </si>
  <si>
    <t>Торфяное с/п</t>
  </si>
  <si>
    <t>≤0,05</t>
  </si>
  <si>
    <t>Суводское с/п</t>
  </si>
  <si>
    <t>Стрижевское г/п</t>
  </si>
  <si>
    <t>Спас-Талицкое с/п</t>
  </si>
  <si>
    <t>Пустошенское с/п</t>
  </si>
  <si>
    <t>Пищальское с/п</t>
  </si>
  <si>
    <t>Оричевское с/п</t>
  </si>
  <si>
    <t>Оричевское  г/п</t>
  </si>
  <si>
    <t>Мирнинское г/п</t>
  </si>
  <si>
    <t>Лугоболотное с/п</t>
  </si>
  <si>
    <t xml:space="preserve">Лёвинское  г/п    </t>
  </si>
  <si>
    <t>Кучелаповское с/п</t>
  </si>
  <si>
    <t>Коршикское с/п</t>
  </si>
  <si>
    <t>Истобенское с/п</t>
  </si>
  <si>
    <t>Гарское с/п</t>
  </si>
  <si>
    <t>Быстрицкое с/п</t>
  </si>
  <si>
    <t>Адышевское с/п</t>
  </si>
  <si>
    <t>Бальная оценка</t>
  </si>
  <si>
    <t>Аi – наличие МПА о  проведении публичных слушаний по отчёту об исполнении бюджета</t>
  </si>
  <si>
    <t>Бальная оценка (0;-1)</t>
  </si>
  <si>
    <t>Аi – наличие факта нарушения бюджетного процессса</t>
  </si>
  <si>
    <t>Аi – наличие МПА, устанавливающего порядок оценки инвестиционных проектов</t>
  </si>
  <si>
    <t xml:space="preserve">Аi – наличие МПА о  проведении публичных слушаний по проекту бюджета на очередной финансовый год </t>
  </si>
  <si>
    <t>Аi – наличие МПА, устанавливающего порядок проведения и критерии оценки эффективности реализации долгосрочных целевых программ</t>
  </si>
  <si>
    <t xml:space="preserve">Бальная оценка </t>
  </si>
  <si>
    <t>Аi – наличие МПА, устанавливающего порядок разработки, утверждения  и реализации ведомственных целевых программ</t>
  </si>
  <si>
    <t>Бальная оценка (0;2)</t>
  </si>
  <si>
    <t>Бальная оценка (0;1)</t>
  </si>
  <si>
    <t>Расчет целевого значения индикатора</t>
  </si>
  <si>
    <t>А1 – снижение недоимки по платежам в бюджеты всех уровней по состоянию на 1 января года, следующего за отчётным</t>
  </si>
  <si>
    <t>А0 – снижение недоимки по платежам в бюджеты всех уровней по состоянию на 1 января отчётного финансового года</t>
  </si>
  <si>
    <t>Чi – опубликование (обнародование)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 (+1)</t>
  </si>
  <si>
    <t>Сi – опубликование (обнародование) ежеквартальных сведений о ходе исполнения бюджета (+1)</t>
  </si>
  <si>
    <t>Оi – опубликование (обнародование) годового отчета об  исполнении  бюджета (+1)</t>
  </si>
  <si>
    <t>Бi – опубликование (обнародование) решения об утверждении  бюджета на очередной финансовый год  (+1)</t>
  </si>
  <si>
    <t>Пi – опубликование (обнародование) проекта бюджета (+1)</t>
  </si>
  <si>
    <t>Аi – наличие фактов неправомерного использования бюджетных средств (количество)</t>
  </si>
  <si>
    <t>Аi – наличие фактов неэффективного использования денежных и материальных ресурсов (количество)</t>
  </si>
  <si>
    <t>Аi – наличие фактов использования средств не по целевому назначению (количество)</t>
  </si>
  <si>
    <t>В2i – фактический объем расходов бюджета за год, предшествующий отчетному, в i-м поселении</t>
  </si>
  <si>
    <t>А2i – объем дебиторской задолженности на конец года, предшествующего отчетному, в   i-м поселении</t>
  </si>
  <si>
    <t>В1i – фактический объем расходов бюджета за отчетный год в i-м поселении</t>
  </si>
  <si>
    <t>А1i – объем дебиторской задолженности на конец отчетного года в i-м поселении</t>
  </si>
  <si>
    <t>Аi – объем просроченной кредиторской задолженности в i-м поселении на конец отчетного периода</t>
  </si>
  <si>
    <t>А3i  - исполнение по расходам i-го поселения в III квартале текущего финансового года без учета расходов, произведенных за счет целевых средств</t>
  </si>
  <si>
    <t>А2i - исполнение по расходам i-го поселения во II квартале текущего финансового года без учета расходов, произведенных за счет целевых средств</t>
  </si>
  <si>
    <t>А1i  - исполнение по расходам i-го поселения в I квартале текущего финансового года без учета расходов, произведенных за счет целевых средств</t>
  </si>
  <si>
    <t>А4i  - исполнение по расходам i-го поселения в IV квартале текущего финансового года без учета расходов, произведенных за счет целевых средст</t>
  </si>
  <si>
    <r>
      <t xml:space="preserve">В 2i - уточненный план по дотации на выравнивание бюджетной обеспеченности,  поступлений налоговых доходов по дополнительным нормативам отчислений </t>
    </r>
    <r>
      <rPr>
        <b/>
        <sz val="9"/>
        <rFont val="Times New Roman"/>
        <family val="1"/>
      </rPr>
      <t>на конец года, предшествующего отчетному</t>
    </r>
  </si>
  <si>
    <r>
      <t>А2i - уточненный план по налоговым и неналоговым доходам н</t>
    </r>
    <r>
      <rPr>
        <b/>
        <sz val="9"/>
        <rFont val="Times New Roman"/>
        <family val="1"/>
      </rPr>
      <t>а конец года, предшествующего отчетном</t>
    </r>
    <r>
      <rPr>
        <sz val="9"/>
        <rFont val="Times New Roman"/>
        <family val="1"/>
      </rPr>
      <t>у без учета поступлений налоговых доходов по дополнительным нормативам отчислений</t>
    </r>
  </si>
  <si>
    <r>
      <t>В1i – уточненный план п</t>
    </r>
    <r>
      <rPr>
        <b/>
        <sz val="9"/>
        <rFont val="Times New Roman"/>
        <family val="1"/>
      </rPr>
      <t>о дотации на выравнивание бюджетной обеспеченности</t>
    </r>
    <r>
      <rPr>
        <sz val="9"/>
        <rFont val="Times New Roman"/>
        <family val="1"/>
      </rPr>
      <t>, поступлений налоговых доходов по дополнительным нормативам отчислений  на конец отчетного года</t>
    </r>
  </si>
  <si>
    <t>А1.i – уточненный план по налоговым и неналоговым доходам в соответствии с решением о бюджете на конец отчетного года без учета поступлений налоговых доходов по дополнительным нормативам отчислений</t>
  </si>
  <si>
    <t>Бi – объем  налоговых и неналоговых доходов  в соответствии с кассовым планом</t>
  </si>
  <si>
    <t xml:space="preserve">Аi – объем фактически поступивших на конец отчетного периода налоговых и неналоговых доходов </t>
  </si>
  <si>
    <t>Бальная оценка (0;  0,5; 1)</t>
  </si>
  <si>
    <r>
      <t xml:space="preserve">Бi – </t>
    </r>
    <r>
      <rPr>
        <b/>
        <sz val="9"/>
        <rFont val="Times New Roman"/>
        <family val="1"/>
      </rPr>
      <t>первоначальный план</t>
    </r>
    <r>
      <rPr>
        <sz val="9"/>
        <rFont val="Times New Roman"/>
        <family val="1"/>
      </rPr>
      <t xml:space="preserve"> в соответствии с решением о бюджете на отчетный финансовый год по налоговым и неналоговым доходам</t>
    </r>
  </si>
  <si>
    <r>
      <t xml:space="preserve">Аi – </t>
    </r>
    <r>
      <rPr>
        <b/>
        <sz val="9"/>
        <rFont val="Times New Roman"/>
        <family val="1"/>
      </rPr>
      <t>уточненный план</t>
    </r>
    <r>
      <rPr>
        <sz val="9"/>
        <rFont val="Times New Roman"/>
        <family val="1"/>
      </rPr>
      <t xml:space="preserve"> в соответствии с решением о бюджете на конец отчетного периода по налоговым и неналоговым доходам </t>
    </r>
  </si>
  <si>
    <t>Бальная оценка (5; 2; -1)</t>
  </si>
  <si>
    <t>Бi – исполнение бюджета по расходам на конец отчетного периода, за исключением расходов, осуществляемый за счет целевых межбюджетных трансфертов, предоставляемых из бюджетов другого уровня</t>
  </si>
  <si>
    <t>Аi – исполнение бюджета   по расходам, формируемым в рамках муниципальных целевых программ и ведомственных программ, на конец отчетного периода</t>
  </si>
  <si>
    <t>Бальная оценка (1или 0)</t>
  </si>
  <si>
    <t>Предельное значение индикатора</t>
  </si>
  <si>
    <t>Аi - количество внесенных изменений в отчетном периоде  в решение о бюджете на соответствующий финансовый год</t>
  </si>
  <si>
    <t xml:space="preserve"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</t>
  </si>
  <si>
    <t xml:space="preserve">Аi – фактические расходы на оплату труда депутатов, выборных должностных лиц и муниципальных служащих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</si>
  <si>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</si>
  <si>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t xml:space="preserve">Аi - уточненный план расходов на содержание органов местного самоуправления </t>
  </si>
  <si>
    <t>Бальная оценка  (1или 0)</t>
  </si>
  <si>
    <r>
      <t>Гi – фактический объем</t>
    </r>
    <r>
      <rPr>
        <b/>
        <sz val="9"/>
        <rFont val="Times New Roman"/>
        <family val="1"/>
      </rPr>
      <t xml:space="preserve"> безвозмездных</t>
    </r>
    <r>
      <rPr>
        <sz val="9"/>
        <rFont val="Times New Roman"/>
        <family val="1"/>
      </rPr>
      <t xml:space="preserve"> поступлений  </t>
    </r>
  </si>
  <si>
    <r>
      <t xml:space="preserve">Дi– фактический объем </t>
    </r>
    <r>
      <rPr>
        <b/>
        <sz val="9"/>
        <rFont val="Times New Roman"/>
        <family val="1"/>
      </rPr>
      <t>доходов</t>
    </r>
    <r>
      <rPr>
        <sz val="9"/>
        <rFont val="Times New Roman"/>
        <family val="1"/>
      </rPr>
      <t xml:space="preserve"> бюджета </t>
    </r>
  </si>
  <si>
    <r>
      <t xml:space="preserve">Аi- фактический размер  </t>
    </r>
    <r>
      <rPr>
        <b/>
        <sz val="9"/>
        <rFont val="Times New Roman"/>
        <family val="1"/>
      </rPr>
      <t>дефицита</t>
    </r>
    <r>
      <rPr>
        <sz val="9"/>
        <rFont val="Times New Roman"/>
        <family val="1"/>
      </rPr>
      <t xml:space="preserve"> бюджета  </t>
    </r>
  </si>
  <si>
    <t>Р22 МПА, содержащий порядок проведения публичных слушаний по отчёту об исполнении бюджета</t>
  </si>
  <si>
    <r>
      <t xml:space="preserve">Р21 наличие факта нарушения организации бюджетного процесса </t>
    </r>
    <r>
      <rPr>
        <b/>
        <sz val="9"/>
        <rFont val="Times New Roman"/>
        <family val="1"/>
      </rPr>
      <t>за отчетный период</t>
    </r>
  </si>
  <si>
    <t>Р20 МПА, устанавливающий порядок оценки инвестиционных проектов</t>
  </si>
  <si>
    <t xml:space="preserve">Р19 МПА, содержащий порядок проведения публичных слушаний по проекту бюджета </t>
  </si>
  <si>
    <t xml:space="preserve">Р18 МПА, устанавливающий порядок проведения и критерии оценки эффективности реализации долгосрочных целевых программ </t>
  </si>
  <si>
    <t xml:space="preserve">Р17 МПА, устанавливающий порядок разработки, утверждения и реализации ведомственных целевых программ </t>
  </si>
  <si>
    <r>
      <t xml:space="preserve">Р16 Введение самообложения граждан </t>
    </r>
    <r>
      <rPr>
        <b/>
        <sz val="9"/>
        <rFont val="Times New Roman"/>
        <family val="1"/>
      </rPr>
      <t>за отчетный период</t>
    </r>
  </si>
  <si>
    <r>
      <t xml:space="preserve">Р15 Снижение недоимки по платежам в бюджеты всех уровней за отчётный год: по налогу на имущество физических лиц, земельному налогу, транспортному налогу, арендной плате за землю физических лиц </t>
    </r>
    <r>
      <rPr>
        <b/>
        <sz val="9"/>
        <rFont val="Times New Roman"/>
        <family val="1"/>
      </rPr>
      <t>за отчетный год</t>
    </r>
  </si>
  <si>
    <r>
      <t xml:space="preserve">Р14 Опубликование (обнародование) проекта бюджета поселения, решения об утверждении бюджета поселения, годового отчета о его исполнении, ежеквартальных сведений о ходе исполнения бюджета поселения и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 </t>
    </r>
    <r>
      <rPr>
        <b/>
        <sz val="9"/>
        <rFont val="Times New Roman"/>
        <family val="1"/>
      </rPr>
      <t>за отчетный период</t>
    </r>
  </si>
  <si>
    <r>
      <t xml:space="preserve">Р13 наличие фактов неправомерного использования бюджетных средств </t>
    </r>
    <r>
      <rPr>
        <b/>
        <sz val="9"/>
        <rFont val="Times New Roman"/>
        <family val="1"/>
      </rPr>
      <t>за отчетный период</t>
    </r>
  </si>
  <si>
    <r>
      <t xml:space="preserve">Р12 наличие фактов неэффективного использования денежных и материальных ресурсов </t>
    </r>
    <r>
      <rPr>
        <b/>
        <sz val="9"/>
        <rFont val="Times New Roman"/>
        <family val="1"/>
      </rPr>
      <t>за отчетный период</t>
    </r>
  </si>
  <si>
    <r>
      <t xml:space="preserve">Р11 Наличие фактов использования средств не по целевому назначению </t>
    </r>
    <r>
      <rPr>
        <b/>
        <sz val="9"/>
        <rFont val="Times New Roman"/>
        <family val="1"/>
      </rPr>
      <t>за отчетный период</t>
    </r>
  </si>
  <si>
    <r>
      <t xml:space="preserve"> Р10 Динамика удельного веса дебиторской задолженности к объему расходов бюджета </t>
    </r>
    <r>
      <rPr>
        <b/>
        <sz val="9"/>
        <rFont val="Times New Roman"/>
        <family val="1"/>
      </rPr>
      <t>за отчетный год</t>
    </r>
  </si>
  <si>
    <r>
      <t xml:space="preserve">Р9 Наличие просроченной кредиторской задолженности </t>
    </r>
    <r>
      <rPr>
        <b/>
        <sz val="9"/>
        <rFont val="Times New Roman"/>
        <family val="1"/>
      </rPr>
      <t>за отчетный период</t>
    </r>
  </si>
  <si>
    <r>
      <t xml:space="preserve">Р8 Отклонение расходов бюджета в IV квартале от среднего объема расходов за I-Ш кварталы, без учета расходов, произведенных за счет целевых средств, поступивших из районного бюджета </t>
    </r>
    <r>
      <rPr>
        <b/>
        <sz val="9"/>
        <rFont val="Times New Roman"/>
        <family val="1"/>
      </rPr>
      <t>за отчетный год</t>
    </r>
    <r>
      <rPr>
        <sz val="9"/>
        <rFont val="Times New Roman"/>
        <family val="1"/>
      </rPr>
      <t xml:space="preserve">
</t>
    </r>
  </si>
  <si>
    <r>
      <t xml:space="preserve">Р7 Динамика соотношения объема налоговых и неналоговых доходов бюджета поселения к объему дотации на выравнивание бюджетной обеспеченности </t>
    </r>
    <r>
      <rPr>
        <b/>
        <sz val="9"/>
        <rFont val="Times New Roman"/>
        <family val="1"/>
      </rPr>
      <t>за отчетный год</t>
    </r>
  </si>
  <si>
    <r>
      <t xml:space="preserve">Р6 Соотношение фактически поступивших в местные бюджеты налоговых и неналоговых доходов к показателям кассового плана  </t>
    </r>
    <r>
      <rPr>
        <b/>
        <sz val="9"/>
        <rFont val="Times New Roman"/>
        <family val="1"/>
      </rPr>
      <t>за отчетный период</t>
    </r>
  </si>
  <si>
    <r>
      <t xml:space="preserve">Р5 Отношение показателей уточненного плана по налоговым и неналоговым доходам поселения к показателям первоначального плана </t>
    </r>
    <r>
      <rPr>
        <b/>
        <sz val="9"/>
        <rFont val="Times New Roman"/>
        <family val="1"/>
      </rPr>
      <t>за отчетный период</t>
    </r>
  </si>
  <si>
    <r>
      <t xml:space="preserve">Р4 Удельный вес расходов бюджета, формируемых в рамках программ, в общем объеме расходов бюджета поселения </t>
    </r>
    <r>
      <rPr>
        <b/>
        <sz val="9"/>
        <rFont val="Times New Roman"/>
        <family val="1"/>
      </rPr>
      <t>за отчетный период</t>
    </r>
  </si>
  <si>
    <r>
      <t xml:space="preserve">Р3 Количество внесенных изменений  в решение о бюджете </t>
    </r>
    <r>
      <rPr>
        <b/>
        <sz val="9"/>
        <rFont val="Times New Roman"/>
        <family val="1"/>
      </rPr>
      <t>за год</t>
    </r>
  </si>
  <si>
    <r>
      <t xml:space="preserve">Р2 Соблюдение установленных Правительством Кировской области нормативов формирования расходов на оплату труда  депутатов, выборных должностных лиц и муниципальных служащих органов местного самоуправления </t>
    </r>
    <r>
      <rPr>
        <b/>
        <sz val="9"/>
        <rFont val="Times New Roman"/>
        <family val="1"/>
      </rPr>
      <t>за отчетный период</t>
    </r>
  </si>
  <si>
    <r>
      <t xml:space="preserve">Р2 Соблюдение установленных Правительством Кировской области нормативов формирования расходов на содержание органов местного самоуправления </t>
    </r>
    <r>
      <rPr>
        <b/>
        <sz val="9"/>
        <rFont val="Times New Roman"/>
        <family val="1"/>
      </rPr>
      <t>за отчетный период</t>
    </r>
  </si>
  <si>
    <r>
      <t xml:space="preserve">Р 1 Соблюдение требований статьи 92.1 Бюджетного кодекса Российской Федерации по предельному объему дефицита бюджета поселения" </t>
    </r>
    <r>
      <rPr>
        <b/>
        <sz val="9"/>
        <rFont val="Times New Roman"/>
        <family val="1"/>
      </rPr>
      <t>за отчетный период</t>
    </r>
  </si>
  <si>
    <t>Оценка  качества организации и осуществления бюджетного процесса по итогам исполнения бюджетов поселений района за  1 полугодие 2011 года</t>
  </si>
  <si>
    <t>Аi – введено самообложение граждан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</si>
</sst>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"/>
  </numFmts>
  <fonts count="44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165" fontId="1" fillId="33" borderId="12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vertical="top" wrapText="1"/>
    </xf>
    <xf numFmtId="166" fontId="1" fillId="0" borderId="10" xfId="0" applyNumberFormat="1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0" fontId="7" fillId="0" borderId="10" xfId="0" applyFont="1" applyFill="1" applyBorder="1" applyAlignment="1">
      <alignment horizontal="center" vertical="top" textRotation="90" wrapText="1"/>
    </xf>
    <xf numFmtId="0" fontId="7" fillId="0" borderId="10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top" textRotation="90" wrapText="1"/>
    </xf>
    <xf numFmtId="1" fontId="7" fillId="0" borderId="13" xfId="0" applyNumberFormat="1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center" vertical="top" textRotation="90" wrapText="1"/>
    </xf>
    <xf numFmtId="0" fontId="7" fillId="33" borderId="10" xfId="0" applyFont="1" applyFill="1" applyBorder="1" applyAlignment="1">
      <alignment vertical="top" wrapText="1"/>
    </xf>
    <xf numFmtId="164" fontId="7" fillId="0" borderId="13" xfId="0" applyNumberFormat="1" applyFont="1" applyFill="1" applyBorder="1" applyAlignment="1">
      <alignment horizontal="center" vertical="top" textRotation="90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left" vertical="top" wrapText="1"/>
    </xf>
    <xf numFmtId="164" fontId="7" fillId="0" borderId="13" xfId="0" applyNumberFormat="1" applyFont="1" applyFill="1" applyBorder="1" applyAlignment="1">
      <alignment horizontal="center" vertical="top" wrapText="1"/>
    </xf>
    <xf numFmtId="164" fontId="7" fillId="33" borderId="13" xfId="0" applyNumberFormat="1" applyFont="1" applyFill="1" applyBorder="1" applyAlignment="1">
      <alignment horizontal="center" vertical="top" textRotation="90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top" textRotation="90" wrapText="1"/>
    </xf>
    <xf numFmtId="2" fontId="7" fillId="0" borderId="14" xfId="0" applyNumberFormat="1" applyFont="1" applyFill="1" applyBorder="1" applyAlignment="1">
      <alignment horizontal="center" vertical="top" textRotation="90" wrapText="1"/>
    </xf>
    <xf numFmtId="164" fontId="7" fillId="0" borderId="14" xfId="0" applyNumberFormat="1" applyFont="1" applyFill="1" applyBorder="1" applyAlignment="1">
      <alignment horizontal="center" vertical="top" textRotation="90" wrapText="1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7" fillId="33" borderId="15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16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rgb="FFFF0000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6"/>
  <sheetViews>
    <sheetView tabSelected="1" zoomScale="85" zoomScaleNormal="85" zoomScalePageLayoutView="0" workbookViewId="0" topLeftCell="A1">
      <pane xSplit="1" ySplit="4" topLeftCell="BS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B6" sqref="CB6"/>
    </sheetView>
  </sheetViews>
  <sheetFormatPr defaultColWidth="9.140625" defaultRowHeight="15"/>
  <cols>
    <col min="1" max="1" width="20.57421875" style="1" customWidth="1"/>
    <col min="2" max="2" width="10.00390625" style="8" customWidth="1"/>
    <col min="3" max="3" width="10.421875" style="8" customWidth="1"/>
    <col min="4" max="4" width="10.00390625" style="8" customWidth="1"/>
    <col min="5" max="5" width="7.7109375" style="5" customWidth="1"/>
    <col min="6" max="6" width="7.7109375" style="9" customWidth="1"/>
    <col min="7" max="7" width="7.7109375" style="2" customWidth="1"/>
    <col min="8" max="8" width="10.00390625" style="1" customWidth="1"/>
    <col min="9" max="9" width="12.7109375" style="1" customWidth="1"/>
    <col min="10" max="10" width="7.7109375" style="5" customWidth="1"/>
    <col min="11" max="12" width="7.7109375" style="1" customWidth="1"/>
    <col min="13" max="13" width="13.00390625" style="1" customWidth="1"/>
    <col min="14" max="14" width="14.8515625" style="1" customWidth="1"/>
    <col min="15" max="15" width="7.7109375" style="9" customWidth="1"/>
    <col min="16" max="17" width="7.7109375" style="2" customWidth="1"/>
    <col min="18" max="18" width="9.8515625" style="4" hidden="1" customWidth="1"/>
    <col min="19" max="20" width="7.7109375" style="1" hidden="1" customWidth="1"/>
    <col min="21" max="21" width="12.7109375" style="1" customWidth="1"/>
    <col min="22" max="22" width="16.421875" style="1" customWidth="1"/>
    <col min="23" max="23" width="7.7109375" style="5" customWidth="1"/>
    <col min="24" max="24" width="6.7109375" style="1" customWidth="1"/>
    <col min="25" max="25" width="11.28125" style="8" customWidth="1"/>
    <col min="26" max="26" width="10.8515625" style="1" customWidth="1"/>
    <col min="27" max="27" width="8.140625" style="5" customWidth="1"/>
    <col min="28" max="28" width="7.00390625" style="2" customWidth="1"/>
    <col min="29" max="29" width="10.57421875" style="8" customWidth="1"/>
    <col min="30" max="30" width="10.57421875" style="3" customWidth="1"/>
    <col min="31" max="31" width="7.421875" style="5" customWidth="1"/>
    <col min="32" max="32" width="7.28125" style="1" customWidth="1"/>
    <col min="33" max="33" width="16.00390625" style="8" hidden="1" customWidth="1"/>
    <col min="34" max="34" width="14.57421875" style="3" hidden="1" customWidth="1"/>
    <col min="35" max="35" width="14.57421875" style="8" hidden="1" customWidth="1"/>
    <col min="36" max="36" width="17.421875" style="8" hidden="1" customWidth="1"/>
    <col min="37" max="37" width="7.7109375" style="7" hidden="1" customWidth="1"/>
    <col min="38" max="38" width="7.7109375" style="6" hidden="1" customWidth="1"/>
    <col min="39" max="39" width="11.00390625" style="1" hidden="1" customWidth="1"/>
    <col min="40" max="40" width="11.140625" style="1" hidden="1" customWidth="1"/>
    <col min="41" max="41" width="11.00390625" style="5" hidden="1" customWidth="1"/>
    <col min="42" max="42" width="11.00390625" style="2" hidden="1" customWidth="1"/>
    <col min="43" max="44" width="7.7109375" style="2" hidden="1" customWidth="1"/>
    <col min="45" max="45" width="11.28125" style="1" customWidth="1"/>
    <col min="46" max="46" width="7.7109375" style="2" customWidth="1"/>
    <col min="47" max="48" width="8.7109375" style="1" hidden="1" customWidth="1"/>
    <col min="49" max="49" width="10.421875" style="1" hidden="1" customWidth="1"/>
    <col min="50" max="50" width="10.421875" style="2" hidden="1" customWidth="1"/>
    <col min="51" max="52" width="7.7109375" style="2" hidden="1" customWidth="1"/>
    <col min="53" max="53" width="10.00390625" style="4" customWidth="1"/>
    <col min="54" max="54" width="9.140625" style="1" customWidth="1"/>
    <col min="55" max="55" width="12.7109375" style="1" customWidth="1"/>
    <col min="56" max="56" width="9.140625" style="1" customWidth="1"/>
    <col min="57" max="57" width="12.57421875" style="1" customWidth="1"/>
    <col min="58" max="58" width="9.140625" style="1" customWidth="1"/>
    <col min="59" max="59" width="11.421875" style="1" hidden="1" customWidth="1"/>
    <col min="60" max="60" width="11.7109375" style="1" hidden="1" customWidth="1"/>
    <col min="61" max="61" width="13.140625" style="1" customWidth="1"/>
    <col min="62" max="62" width="12.8515625" style="1" customWidth="1"/>
    <col min="63" max="63" width="17.28125" style="1" customWidth="1"/>
    <col min="64" max="65" width="7.7109375" style="2" customWidth="1"/>
    <col min="66" max="67" width="10.00390625" style="3" hidden="1" customWidth="1"/>
    <col min="68" max="69" width="7.7109375" style="3" hidden="1" customWidth="1"/>
    <col min="70" max="71" width="7.7109375" style="2" customWidth="1"/>
    <col min="72" max="72" width="15.7109375" style="1" customWidth="1"/>
    <col min="73" max="73" width="7.7109375" style="1" customWidth="1"/>
    <col min="74" max="74" width="15.7109375" style="1" customWidth="1"/>
    <col min="75" max="75" width="7.7109375" style="1" customWidth="1"/>
    <col min="76" max="76" width="15.7109375" style="1" hidden="1" customWidth="1"/>
    <col min="77" max="77" width="7.7109375" style="1" hidden="1" customWidth="1"/>
    <col min="78" max="78" width="15.7109375" style="1" customWidth="1"/>
    <col min="79" max="79" width="7.7109375" style="1" customWidth="1"/>
    <col min="80" max="80" width="10.28125" style="1" customWidth="1"/>
    <col min="81" max="81" width="7.7109375" style="1" customWidth="1"/>
    <col min="82" max="82" width="15.7109375" style="1" customWidth="1"/>
    <col min="83" max="83" width="7.7109375" style="1" customWidth="1"/>
    <col min="84" max="16384" width="9.140625" style="1" customWidth="1"/>
  </cols>
  <sheetData>
    <row r="1" spans="1:84" s="40" customFormat="1" ht="15.75">
      <c r="A1" s="67"/>
      <c r="B1" s="69" t="s">
        <v>100</v>
      </c>
      <c r="C1" s="69"/>
      <c r="D1" s="69"/>
      <c r="E1" s="68"/>
      <c r="F1" s="68"/>
      <c r="G1" s="68"/>
      <c r="H1" s="68"/>
      <c r="I1" s="68"/>
      <c r="J1" s="68"/>
      <c r="K1" s="68"/>
      <c r="L1" s="68"/>
      <c r="M1" s="68"/>
      <c r="O1" s="9"/>
      <c r="P1" s="61"/>
      <c r="Q1" s="61"/>
      <c r="R1" s="63"/>
      <c r="W1" s="64"/>
      <c r="Y1" s="6"/>
      <c r="AA1" s="64"/>
      <c r="AB1" s="61"/>
      <c r="AC1" s="8"/>
      <c r="AD1" s="62"/>
      <c r="AE1" s="64"/>
      <c r="AG1" s="6"/>
      <c r="AH1" s="62"/>
      <c r="AI1" s="6"/>
      <c r="AJ1" s="6"/>
      <c r="AK1" s="65"/>
      <c r="AL1" s="6"/>
      <c r="AO1" s="64"/>
      <c r="AP1" s="61"/>
      <c r="AQ1" s="61"/>
      <c r="AR1" s="61"/>
      <c r="AT1" s="61"/>
      <c r="AX1" s="61"/>
      <c r="AY1" s="61"/>
      <c r="AZ1" s="61"/>
      <c r="BA1" s="63"/>
      <c r="BL1" s="61"/>
      <c r="BM1" s="61"/>
      <c r="BN1" s="62"/>
      <c r="BO1" s="62"/>
      <c r="BP1" s="62"/>
      <c r="BQ1" s="62"/>
      <c r="BR1" s="61"/>
      <c r="BS1" s="61"/>
      <c r="CE1" s="60"/>
      <c r="CF1" s="59"/>
    </row>
    <row r="2" spans="1:84" s="40" customFormat="1" ht="12.75">
      <c r="A2" s="67"/>
      <c r="B2" s="6"/>
      <c r="C2" s="6"/>
      <c r="D2" s="6"/>
      <c r="E2" s="64"/>
      <c r="F2" s="66"/>
      <c r="G2" s="61"/>
      <c r="J2" s="64"/>
      <c r="O2" s="9"/>
      <c r="P2" s="61"/>
      <c r="Q2" s="61"/>
      <c r="R2" s="63"/>
      <c r="W2" s="64"/>
      <c r="Y2" s="6"/>
      <c r="AA2" s="64"/>
      <c r="AB2" s="61"/>
      <c r="AC2" s="8"/>
      <c r="AD2" s="62"/>
      <c r="AE2" s="64"/>
      <c r="AG2" s="6"/>
      <c r="AH2" s="62"/>
      <c r="AI2" s="6"/>
      <c r="AJ2" s="6"/>
      <c r="AK2" s="65"/>
      <c r="AL2" s="6"/>
      <c r="AO2" s="64"/>
      <c r="AP2" s="61"/>
      <c r="AQ2" s="61"/>
      <c r="AR2" s="61"/>
      <c r="AT2" s="61"/>
      <c r="AX2" s="61"/>
      <c r="AY2" s="61"/>
      <c r="AZ2" s="61"/>
      <c r="BA2" s="63"/>
      <c r="BL2" s="61"/>
      <c r="BM2" s="61"/>
      <c r="BN2" s="62"/>
      <c r="BO2" s="62"/>
      <c r="BP2" s="62"/>
      <c r="BQ2" s="62"/>
      <c r="BR2" s="61"/>
      <c r="BS2" s="61"/>
      <c r="CE2" s="60"/>
      <c r="CF2" s="59"/>
    </row>
    <row r="3" spans="1:84" s="41" customFormat="1" ht="85.5" customHeight="1">
      <c r="A3" s="77"/>
      <c r="B3" s="73" t="s">
        <v>99</v>
      </c>
      <c r="C3" s="76"/>
      <c r="D3" s="76"/>
      <c r="E3" s="76"/>
      <c r="F3" s="76"/>
      <c r="G3" s="74"/>
      <c r="H3" s="73" t="s">
        <v>98</v>
      </c>
      <c r="I3" s="76"/>
      <c r="J3" s="76"/>
      <c r="K3" s="76"/>
      <c r="L3" s="74"/>
      <c r="M3" s="73" t="s">
        <v>97</v>
      </c>
      <c r="N3" s="76"/>
      <c r="O3" s="76"/>
      <c r="P3" s="76"/>
      <c r="Q3" s="74"/>
      <c r="R3" s="73" t="s">
        <v>96</v>
      </c>
      <c r="S3" s="76"/>
      <c r="T3" s="74"/>
      <c r="U3" s="73" t="s">
        <v>95</v>
      </c>
      <c r="V3" s="76"/>
      <c r="W3" s="76"/>
      <c r="X3" s="74"/>
      <c r="Y3" s="73" t="s">
        <v>94</v>
      </c>
      <c r="Z3" s="76"/>
      <c r="AA3" s="76"/>
      <c r="AB3" s="74"/>
      <c r="AC3" s="73" t="s">
        <v>93</v>
      </c>
      <c r="AD3" s="76"/>
      <c r="AE3" s="76"/>
      <c r="AF3" s="74"/>
      <c r="AG3" s="70" t="s">
        <v>92</v>
      </c>
      <c r="AH3" s="71"/>
      <c r="AI3" s="71"/>
      <c r="AJ3" s="71"/>
      <c r="AK3" s="71"/>
      <c r="AL3" s="72"/>
      <c r="AM3" s="73" t="s">
        <v>91</v>
      </c>
      <c r="AN3" s="76"/>
      <c r="AO3" s="76"/>
      <c r="AP3" s="76"/>
      <c r="AQ3" s="76"/>
      <c r="AR3" s="74"/>
      <c r="AS3" s="73" t="s">
        <v>90</v>
      </c>
      <c r="AT3" s="74"/>
      <c r="AU3" s="73" t="s">
        <v>89</v>
      </c>
      <c r="AV3" s="76"/>
      <c r="AW3" s="76"/>
      <c r="AX3" s="76"/>
      <c r="AY3" s="76"/>
      <c r="AZ3" s="74"/>
      <c r="BA3" s="73" t="s">
        <v>88</v>
      </c>
      <c r="BB3" s="74"/>
      <c r="BC3" s="73" t="s">
        <v>87</v>
      </c>
      <c r="BD3" s="74"/>
      <c r="BE3" s="73" t="s">
        <v>86</v>
      </c>
      <c r="BF3" s="74"/>
      <c r="BG3" s="73" t="s">
        <v>85</v>
      </c>
      <c r="BH3" s="76"/>
      <c r="BI3" s="76"/>
      <c r="BJ3" s="76"/>
      <c r="BK3" s="76"/>
      <c r="BL3" s="76"/>
      <c r="BM3" s="74"/>
      <c r="BN3" s="70" t="s">
        <v>84</v>
      </c>
      <c r="BO3" s="71"/>
      <c r="BP3" s="71"/>
      <c r="BQ3" s="72"/>
      <c r="BR3" s="73" t="s">
        <v>83</v>
      </c>
      <c r="BS3" s="74"/>
      <c r="BT3" s="73" t="s">
        <v>82</v>
      </c>
      <c r="BU3" s="74"/>
      <c r="BV3" s="73" t="s">
        <v>81</v>
      </c>
      <c r="BW3" s="74"/>
      <c r="BX3" s="73" t="s">
        <v>80</v>
      </c>
      <c r="BY3" s="74"/>
      <c r="BZ3" s="73" t="s">
        <v>79</v>
      </c>
      <c r="CA3" s="74"/>
      <c r="CB3" s="73" t="s">
        <v>78</v>
      </c>
      <c r="CC3" s="74"/>
      <c r="CD3" s="75" t="s">
        <v>77</v>
      </c>
      <c r="CE3" s="75"/>
      <c r="CF3" s="75"/>
    </row>
    <row r="4" spans="1:84" s="41" customFormat="1" ht="189" customHeight="1">
      <c r="A4" s="77"/>
      <c r="B4" s="54" t="s">
        <v>76</v>
      </c>
      <c r="C4" s="54" t="s">
        <v>75</v>
      </c>
      <c r="D4" s="54" t="s">
        <v>74</v>
      </c>
      <c r="E4" s="58" t="s">
        <v>34</v>
      </c>
      <c r="F4" s="57" t="s">
        <v>67</v>
      </c>
      <c r="G4" s="56" t="s">
        <v>73</v>
      </c>
      <c r="H4" s="50" t="s">
        <v>72</v>
      </c>
      <c r="I4" s="50" t="s">
        <v>71</v>
      </c>
      <c r="J4" s="58" t="s">
        <v>34</v>
      </c>
      <c r="K4" s="57" t="s">
        <v>67</v>
      </c>
      <c r="L4" s="56" t="s">
        <v>66</v>
      </c>
      <c r="M4" s="50" t="s">
        <v>70</v>
      </c>
      <c r="N4" s="50" t="s">
        <v>69</v>
      </c>
      <c r="O4" s="58" t="s">
        <v>34</v>
      </c>
      <c r="P4" s="57" t="s">
        <v>67</v>
      </c>
      <c r="Q4" s="56" t="s">
        <v>66</v>
      </c>
      <c r="R4" s="45" t="s">
        <v>68</v>
      </c>
      <c r="S4" s="57" t="s">
        <v>67</v>
      </c>
      <c r="T4" s="56" t="s">
        <v>66</v>
      </c>
      <c r="U4" s="50" t="s">
        <v>65</v>
      </c>
      <c r="V4" s="50" t="s">
        <v>64</v>
      </c>
      <c r="W4" s="48" t="s">
        <v>34</v>
      </c>
      <c r="X4" s="48" t="s">
        <v>63</v>
      </c>
      <c r="Y4" s="55" t="s">
        <v>62</v>
      </c>
      <c r="Z4" s="50" t="s">
        <v>61</v>
      </c>
      <c r="AA4" s="48" t="s">
        <v>34</v>
      </c>
      <c r="AB4" s="44" t="s">
        <v>60</v>
      </c>
      <c r="AC4" s="54" t="s">
        <v>59</v>
      </c>
      <c r="AD4" s="54" t="s">
        <v>58</v>
      </c>
      <c r="AE4" s="48" t="s">
        <v>34</v>
      </c>
      <c r="AF4" s="44" t="s">
        <v>23</v>
      </c>
      <c r="AG4" s="53" t="s">
        <v>57</v>
      </c>
      <c r="AH4" s="53" t="s">
        <v>56</v>
      </c>
      <c r="AI4" s="53" t="s">
        <v>55</v>
      </c>
      <c r="AJ4" s="53" t="s">
        <v>54</v>
      </c>
      <c r="AK4" s="52" t="s">
        <v>34</v>
      </c>
      <c r="AL4" s="46" t="s">
        <v>23</v>
      </c>
      <c r="AM4" s="49" t="s">
        <v>53</v>
      </c>
      <c r="AN4" s="49" t="s">
        <v>52</v>
      </c>
      <c r="AO4" s="51" t="s">
        <v>51</v>
      </c>
      <c r="AP4" s="49" t="s">
        <v>50</v>
      </c>
      <c r="AQ4" s="48" t="s">
        <v>34</v>
      </c>
      <c r="AR4" s="44" t="s">
        <v>23</v>
      </c>
      <c r="AS4" s="50" t="s">
        <v>49</v>
      </c>
      <c r="AT4" s="44" t="s">
        <v>23</v>
      </c>
      <c r="AU4" s="49" t="s">
        <v>48</v>
      </c>
      <c r="AV4" s="49" t="s">
        <v>47</v>
      </c>
      <c r="AW4" s="49" t="s">
        <v>46</v>
      </c>
      <c r="AX4" s="49" t="s">
        <v>45</v>
      </c>
      <c r="AY4" s="48" t="s">
        <v>34</v>
      </c>
      <c r="AZ4" s="44" t="s">
        <v>23</v>
      </c>
      <c r="BA4" s="45" t="s">
        <v>44</v>
      </c>
      <c r="BB4" s="44" t="s">
        <v>25</v>
      </c>
      <c r="BC4" s="45" t="s">
        <v>43</v>
      </c>
      <c r="BD4" s="44" t="s">
        <v>25</v>
      </c>
      <c r="BE4" s="45" t="s">
        <v>42</v>
      </c>
      <c r="BF4" s="44" t="s">
        <v>25</v>
      </c>
      <c r="BG4" s="43" t="s">
        <v>41</v>
      </c>
      <c r="BH4" s="43" t="s">
        <v>40</v>
      </c>
      <c r="BI4" s="43" t="s">
        <v>39</v>
      </c>
      <c r="BJ4" s="43" t="s">
        <v>38</v>
      </c>
      <c r="BK4" s="43" t="s">
        <v>37</v>
      </c>
      <c r="BL4" s="44" t="s">
        <v>34</v>
      </c>
      <c r="BM4" s="44" t="s">
        <v>33</v>
      </c>
      <c r="BN4" s="47" t="s">
        <v>36</v>
      </c>
      <c r="BO4" s="47" t="s">
        <v>35</v>
      </c>
      <c r="BP4" s="46" t="s">
        <v>34</v>
      </c>
      <c r="BQ4" s="46" t="s">
        <v>33</v>
      </c>
      <c r="BR4" s="43" t="s">
        <v>101</v>
      </c>
      <c r="BS4" s="44" t="s">
        <v>32</v>
      </c>
      <c r="BT4" s="43" t="s">
        <v>31</v>
      </c>
      <c r="BU4" s="44" t="s">
        <v>30</v>
      </c>
      <c r="BV4" s="43" t="s">
        <v>29</v>
      </c>
      <c r="BW4" s="44" t="s">
        <v>23</v>
      </c>
      <c r="BX4" s="43" t="s">
        <v>28</v>
      </c>
      <c r="BY4" s="44" t="s">
        <v>23</v>
      </c>
      <c r="BZ4" s="43" t="s">
        <v>27</v>
      </c>
      <c r="CA4" s="44" t="s">
        <v>23</v>
      </c>
      <c r="CB4" s="45" t="s">
        <v>26</v>
      </c>
      <c r="CC4" s="44" t="s">
        <v>25</v>
      </c>
      <c r="CD4" s="43" t="s">
        <v>24</v>
      </c>
      <c r="CE4" s="42" t="s">
        <v>23</v>
      </c>
      <c r="CF4" s="75"/>
    </row>
    <row r="5" spans="1:84" ht="15.75">
      <c r="A5" s="35" t="s">
        <v>22</v>
      </c>
      <c r="B5" s="34">
        <v>-20.9</v>
      </c>
      <c r="C5" s="26">
        <v>717.4</v>
      </c>
      <c r="D5" s="32">
        <v>94.2</v>
      </c>
      <c r="E5" s="31">
        <f aca="true" t="shared" si="0" ref="E5:E23">(B5)/(C5-D5)</f>
        <v>-0.03353658536585366</v>
      </c>
      <c r="F5" s="17" t="s">
        <v>2</v>
      </c>
      <c r="G5" s="16">
        <f aca="true" t="shared" si="1" ref="G5:G15">IF(E5&lt;=0.1,1,0)</f>
        <v>1</v>
      </c>
      <c r="H5" s="20">
        <v>1010.4</v>
      </c>
      <c r="I5" s="20">
        <v>1016</v>
      </c>
      <c r="J5" s="22">
        <f aca="true" t="shared" si="2" ref="J5:J12">H5/I5</f>
        <v>0.9944881889763779</v>
      </c>
      <c r="K5" s="17" t="s">
        <v>1</v>
      </c>
      <c r="L5" s="16">
        <f aca="true" t="shared" si="3" ref="L5:L23">IF(J5&lt;=1,1,0)</f>
        <v>1</v>
      </c>
      <c r="M5" s="30">
        <v>131.5</v>
      </c>
      <c r="N5" s="30">
        <v>565.4</v>
      </c>
      <c r="O5" s="29">
        <f aca="true" t="shared" si="4" ref="O5:O23">M5/N5</f>
        <v>0.23257870534135128</v>
      </c>
      <c r="P5" s="17" t="s">
        <v>1</v>
      </c>
      <c r="Q5" s="16">
        <f aca="true" t="shared" si="5" ref="Q5:Q23">IF(O5&lt;=1,1,0)</f>
        <v>1</v>
      </c>
      <c r="R5" s="23"/>
      <c r="S5" s="17"/>
      <c r="T5" s="16"/>
      <c r="U5" s="20">
        <v>0</v>
      </c>
      <c r="V5" s="20">
        <v>648.4</v>
      </c>
      <c r="W5" s="22">
        <f aca="true" t="shared" si="6" ref="W5:W23">U5/V5</f>
        <v>0</v>
      </c>
      <c r="X5" s="16">
        <f aca="true" t="shared" si="7" ref="X5:X23">IF(W5&gt;=0.6,5,IF(W5&lt;0.3,-1,2))</f>
        <v>-1</v>
      </c>
      <c r="Y5" s="27">
        <v>1680.9</v>
      </c>
      <c r="Z5" s="20">
        <v>1680.9</v>
      </c>
      <c r="AA5" s="28">
        <f aca="true" t="shared" si="8" ref="AA5:AA23">Y5/Z5</f>
        <v>1</v>
      </c>
      <c r="AB5" s="16">
        <f aca="true" t="shared" si="9" ref="AB5:AB23">IF(AND(AA5&gt;=0.95,AA5&lt;=1.05),1,IF(OR(AND(AA5&gt;=0.85,AA5&lt;0.95),AND(AA5&gt;1.05,AA5&lt;=1.15)),0.5,0))</f>
        <v>1</v>
      </c>
      <c r="AC5" s="26">
        <v>623.2</v>
      </c>
      <c r="AD5" s="25">
        <v>721.3</v>
      </c>
      <c r="AE5" s="28">
        <f aca="true" t="shared" si="10" ref="AE5:AE23">AC5/AD5</f>
        <v>0.8639955635657841</v>
      </c>
      <c r="AF5" s="16">
        <f aca="true" t="shared" si="11" ref="AF5:AF23">IF(AND(AE5&gt;=0.98,AE5&lt;=1.02),1,0)</f>
        <v>0</v>
      </c>
      <c r="AG5" s="27"/>
      <c r="AH5" s="26"/>
      <c r="AI5" s="25"/>
      <c r="AJ5" s="25"/>
      <c r="AK5" s="15"/>
      <c r="AL5" s="14"/>
      <c r="AM5" s="20"/>
      <c r="AN5" s="20"/>
      <c r="AO5" s="24"/>
      <c r="AP5" s="20"/>
      <c r="AQ5" s="13"/>
      <c r="AR5" s="12"/>
      <c r="AS5" s="20"/>
      <c r="AT5" s="16">
        <f aca="true" t="shared" si="12" ref="AT5:AT23">IF(AS5&gt;0,-1,0)</f>
        <v>0</v>
      </c>
      <c r="AU5" s="20"/>
      <c r="AV5" s="20"/>
      <c r="AW5" s="36"/>
      <c r="AX5" s="20"/>
      <c r="AY5" s="13"/>
      <c r="AZ5" s="12"/>
      <c r="BA5" s="23"/>
      <c r="BB5" s="16">
        <f aca="true" t="shared" si="13" ref="BB5:BB23">IF(ISBLANK(BA5),0,-1)</f>
        <v>0</v>
      </c>
      <c r="BC5" s="20"/>
      <c r="BD5" s="16">
        <f aca="true" t="shared" si="14" ref="BD5:BD23">IF(ISBLANK(BC5),0,-1)</f>
        <v>0</v>
      </c>
      <c r="BE5" s="20"/>
      <c r="BF5" s="16">
        <f aca="true" t="shared" si="15" ref="BF5:BF23">IF(ISBLANK(BE5),0,-1)</f>
        <v>0</v>
      </c>
      <c r="BG5" s="20"/>
      <c r="BH5" s="20"/>
      <c r="BI5" s="20">
        <v>1</v>
      </c>
      <c r="BJ5" s="20">
        <v>1</v>
      </c>
      <c r="BK5" s="20">
        <v>1</v>
      </c>
      <c r="BL5" s="17">
        <f aca="true" t="shared" si="16" ref="BL5:BL23">BG5+BH5+BI5+BJ5+BK5</f>
        <v>3</v>
      </c>
      <c r="BM5" s="16">
        <f aca="true" t="shared" si="17" ref="BM5:BM23">IF(BL5&gt;=5,1,0)</f>
        <v>0</v>
      </c>
      <c r="BN5" s="20"/>
      <c r="BO5" s="20"/>
      <c r="BP5" s="22" t="e">
        <f aca="true" t="shared" si="18" ref="BP5:BP23">BN5/BO5-1</f>
        <v>#DIV/0!</v>
      </c>
      <c r="BQ5" s="21">
        <v>0</v>
      </c>
      <c r="BR5" s="20"/>
      <c r="BS5" s="16">
        <f aca="true" t="shared" si="19" ref="BS5:BS23">IF(ISBLANK(BR5),0,2)</f>
        <v>0</v>
      </c>
      <c r="BT5" s="20"/>
      <c r="BU5" s="16">
        <f aca="true" t="shared" si="20" ref="BU5:BU23">IF(ISBLANK(BT5),0,0.5)</f>
        <v>0</v>
      </c>
      <c r="BV5" s="20"/>
      <c r="BW5" s="16">
        <f aca="true" t="shared" si="21" ref="BW5:BW23">IF(ISBLANK(BV5),0,0.5)</f>
        <v>0</v>
      </c>
      <c r="BX5" s="19"/>
      <c r="BY5" s="16">
        <f aca="true" t="shared" si="22" ref="BY5:BY23">IF(ISBLANK(BX5),0,0.5)</f>
        <v>0</v>
      </c>
      <c r="BZ5" s="20"/>
      <c r="CA5" s="16">
        <f aca="true" t="shared" si="23" ref="CA5:CA23">IF(ISBLANK(BZ5),0,0.5)</f>
        <v>0</v>
      </c>
      <c r="CB5" s="20"/>
      <c r="CC5" s="16">
        <f aca="true" t="shared" si="24" ref="CC5:CC23">IF(ISBLANK(CB5),0,-1)</f>
        <v>0</v>
      </c>
      <c r="CD5" s="20">
        <v>1</v>
      </c>
      <c r="CE5" s="16">
        <f aca="true" t="shared" si="25" ref="CE5:CE23">IF(ISBLANK(CD5),0,0.5)</f>
        <v>0.5</v>
      </c>
      <c r="CF5" s="18">
        <f aca="true" t="shared" si="26" ref="CF5:CF23">G5+L5+Q5+T5+X5+AB5+AF5+AL5+AR5+AT5+AZ5+BB5+BD5+BF5+BM5+BQ5+BS5+BU5+BW5+BY5+CA5+CC5+CE5</f>
        <v>3.5</v>
      </c>
    </row>
    <row r="6" spans="1:84" ht="15.75">
      <c r="A6" s="35" t="s">
        <v>21</v>
      </c>
      <c r="B6" s="34">
        <v>-1818.2</v>
      </c>
      <c r="C6" s="26">
        <v>2172.2</v>
      </c>
      <c r="D6" s="32">
        <v>2018</v>
      </c>
      <c r="E6" s="31">
        <f t="shared" si="0"/>
        <v>-11.791180285343724</v>
      </c>
      <c r="F6" s="17" t="s">
        <v>2</v>
      </c>
      <c r="G6" s="16">
        <f t="shared" si="1"/>
        <v>1</v>
      </c>
      <c r="H6" s="20">
        <v>752</v>
      </c>
      <c r="I6" s="20">
        <v>812</v>
      </c>
      <c r="J6" s="22">
        <f t="shared" si="2"/>
        <v>0.9261083743842364</v>
      </c>
      <c r="K6" s="17" t="s">
        <v>1</v>
      </c>
      <c r="L6" s="16">
        <f t="shared" si="3"/>
        <v>1</v>
      </c>
      <c r="M6" s="30">
        <v>38.4</v>
      </c>
      <c r="N6" s="30">
        <v>424.4</v>
      </c>
      <c r="O6" s="29">
        <f t="shared" si="4"/>
        <v>0.09048067860508954</v>
      </c>
      <c r="P6" s="17" t="s">
        <v>1</v>
      </c>
      <c r="Q6" s="16">
        <f t="shared" si="5"/>
        <v>1</v>
      </c>
      <c r="R6" s="39"/>
      <c r="S6" s="17"/>
      <c r="T6" s="16"/>
      <c r="U6" s="20">
        <v>0</v>
      </c>
      <c r="V6" s="20">
        <v>328.3</v>
      </c>
      <c r="W6" s="22">
        <f t="shared" si="6"/>
        <v>0</v>
      </c>
      <c r="X6" s="16">
        <f t="shared" si="7"/>
        <v>-1</v>
      </c>
      <c r="Y6" s="27">
        <v>434.4</v>
      </c>
      <c r="Z6" s="20">
        <v>434.4</v>
      </c>
      <c r="AA6" s="28">
        <f t="shared" si="8"/>
        <v>1</v>
      </c>
      <c r="AB6" s="16">
        <f t="shared" si="9"/>
        <v>1</v>
      </c>
      <c r="AC6" s="26">
        <v>154.2</v>
      </c>
      <c r="AD6" s="25">
        <v>196.5</v>
      </c>
      <c r="AE6" s="28">
        <f t="shared" si="10"/>
        <v>0.7847328244274808</v>
      </c>
      <c r="AF6" s="16">
        <f t="shared" si="11"/>
        <v>0</v>
      </c>
      <c r="AG6" s="27"/>
      <c r="AH6" s="26"/>
      <c r="AI6" s="25"/>
      <c r="AJ6" s="25"/>
      <c r="AK6" s="15"/>
      <c r="AL6" s="14"/>
      <c r="AM6" s="20"/>
      <c r="AN6" s="20"/>
      <c r="AO6" s="24"/>
      <c r="AP6" s="20"/>
      <c r="AQ6" s="13"/>
      <c r="AR6" s="12"/>
      <c r="AS6" s="20"/>
      <c r="AT6" s="16">
        <f t="shared" si="12"/>
        <v>0</v>
      </c>
      <c r="AU6" s="20"/>
      <c r="AV6" s="20"/>
      <c r="AW6" s="20"/>
      <c r="AX6" s="20"/>
      <c r="AY6" s="13"/>
      <c r="AZ6" s="12"/>
      <c r="BA6" s="23"/>
      <c r="BB6" s="16">
        <f t="shared" si="13"/>
        <v>0</v>
      </c>
      <c r="BC6" s="20"/>
      <c r="BD6" s="16">
        <f t="shared" si="14"/>
        <v>0</v>
      </c>
      <c r="BE6" s="20"/>
      <c r="BF6" s="16">
        <f t="shared" si="15"/>
        <v>0</v>
      </c>
      <c r="BG6" s="20"/>
      <c r="BH6" s="20"/>
      <c r="BI6" s="20">
        <v>1</v>
      </c>
      <c r="BJ6" s="20">
        <v>1</v>
      </c>
      <c r="BK6" s="20">
        <v>1</v>
      </c>
      <c r="BL6" s="17">
        <f t="shared" si="16"/>
        <v>3</v>
      </c>
      <c r="BM6" s="16">
        <f t="shared" si="17"/>
        <v>0</v>
      </c>
      <c r="BN6" s="20"/>
      <c r="BO6" s="20"/>
      <c r="BP6" s="22" t="e">
        <f t="shared" si="18"/>
        <v>#DIV/0!</v>
      </c>
      <c r="BQ6" s="21">
        <v>0</v>
      </c>
      <c r="BR6" s="20">
        <v>1</v>
      </c>
      <c r="BS6" s="16">
        <f t="shared" si="19"/>
        <v>2</v>
      </c>
      <c r="BT6" s="20"/>
      <c r="BU6" s="16">
        <f t="shared" si="20"/>
        <v>0</v>
      </c>
      <c r="BV6" s="20"/>
      <c r="BW6" s="16">
        <f t="shared" si="21"/>
        <v>0</v>
      </c>
      <c r="BX6" s="20"/>
      <c r="BY6" s="16">
        <f t="shared" si="22"/>
        <v>0</v>
      </c>
      <c r="BZ6" s="20"/>
      <c r="CA6" s="16">
        <f t="shared" si="23"/>
        <v>0</v>
      </c>
      <c r="CB6" s="20"/>
      <c r="CC6" s="16">
        <f t="shared" si="24"/>
        <v>0</v>
      </c>
      <c r="CD6" s="20">
        <v>1</v>
      </c>
      <c r="CE6" s="16">
        <f t="shared" si="25"/>
        <v>0.5</v>
      </c>
      <c r="CF6" s="18">
        <f t="shared" si="26"/>
        <v>5.5</v>
      </c>
    </row>
    <row r="7" spans="1:84" s="40" customFormat="1" ht="15.75">
      <c r="A7" s="35" t="s">
        <v>20</v>
      </c>
      <c r="B7" s="34">
        <v>99.7</v>
      </c>
      <c r="C7" s="33">
        <v>448.5</v>
      </c>
      <c r="D7" s="32">
        <v>198.2</v>
      </c>
      <c r="E7" s="31">
        <f t="shared" si="0"/>
        <v>0.39832201358369956</v>
      </c>
      <c r="F7" s="17" t="s">
        <v>2</v>
      </c>
      <c r="G7" s="16">
        <f t="shared" si="1"/>
        <v>0</v>
      </c>
      <c r="H7" s="20">
        <v>808.8</v>
      </c>
      <c r="I7" s="20">
        <v>871</v>
      </c>
      <c r="J7" s="22">
        <f t="shared" si="2"/>
        <v>0.9285878300803674</v>
      </c>
      <c r="K7" s="17" t="s">
        <v>1</v>
      </c>
      <c r="L7" s="16">
        <f t="shared" si="3"/>
        <v>1</v>
      </c>
      <c r="M7" s="30">
        <v>119.7</v>
      </c>
      <c r="N7" s="30">
        <v>497</v>
      </c>
      <c r="O7" s="29">
        <f t="shared" si="4"/>
        <v>0.24084507042253522</v>
      </c>
      <c r="P7" s="17" t="s">
        <v>1</v>
      </c>
      <c r="Q7" s="16">
        <f t="shared" si="5"/>
        <v>1</v>
      </c>
      <c r="R7" s="23"/>
      <c r="S7" s="17"/>
      <c r="T7" s="16"/>
      <c r="U7" s="20">
        <v>0</v>
      </c>
      <c r="V7" s="20">
        <v>484.1</v>
      </c>
      <c r="W7" s="22">
        <f t="shared" si="6"/>
        <v>0</v>
      </c>
      <c r="X7" s="16">
        <f t="shared" si="7"/>
        <v>-1</v>
      </c>
      <c r="Y7" s="27">
        <v>526.5</v>
      </c>
      <c r="Z7" s="20">
        <v>526.5</v>
      </c>
      <c r="AA7" s="28">
        <f t="shared" si="8"/>
        <v>1</v>
      </c>
      <c r="AB7" s="16">
        <f t="shared" si="9"/>
        <v>1</v>
      </c>
      <c r="AC7" s="26">
        <v>250.3</v>
      </c>
      <c r="AD7" s="25">
        <v>248.8</v>
      </c>
      <c r="AE7" s="28">
        <f t="shared" si="10"/>
        <v>1.0060289389067525</v>
      </c>
      <c r="AF7" s="16">
        <f t="shared" si="11"/>
        <v>1</v>
      </c>
      <c r="AG7" s="27"/>
      <c r="AH7" s="26"/>
      <c r="AI7" s="25"/>
      <c r="AJ7" s="25"/>
      <c r="AK7" s="15"/>
      <c r="AL7" s="14"/>
      <c r="AM7" s="20"/>
      <c r="AN7" s="20"/>
      <c r="AO7" s="24"/>
      <c r="AP7" s="20"/>
      <c r="AQ7" s="13"/>
      <c r="AR7" s="12"/>
      <c r="AS7" s="20"/>
      <c r="AT7" s="16">
        <f t="shared" si="12"/>
        <v>0</v>
      </c>
      <c r="AU7" s="20"/>
      <c r="AV7" s="20"/>
      <c r="AW7" s="20"/>
      <c r="AX7" s="20"/>
      <c r="AY7" s="13"/>
      <c r="AZ7" s="12"/>
      <c r="BA7" s="23"/>
      <c r="BB7" s="16">
        <f t="shared" si="13"/>
        <v>0</v>
      </c>
      <c r="BC7" s="20"/>
      <c r="BD7" s="16">
        <f t="shared" si="14"/>
        <v>0</v>
      </c>
      <c r="BE7" s="20"/>
      <c r="BF7" s="16">
        <f t="shared" si="15"/>
        <v>0</v>
      </c>
      <c r="BG7" s="20"/>
      <c r="BH7" s="20"/>
      <c r="BI7" s="20">
        <v>1</v>
      </c>
      <c r="BJ7" s="20">
        <v>1</v>
      </c>
      <c r="BK7" s="20">
        <v>1</v>
      </c>
      <c r="BL7" s="17">
        <f t="shared" si="16"/>
        <v>3</v>
      </c>
      <c r="BM7" s="16">
        <f t="shared" si="17"/>
        <v>0</v>
      </c>
      <c r="BN7" s="20"/>
      <c r="BO7" s="20"/>
      <c r="BP7" s="22" t="e">
        <f t="shared" si="18"/>
        <v>#DIV/0!</v>
      </c>
      <c r="BQ7" s="21">
        <v>0</v>
      </c>
      <c r="BR7" s="20"/>
      <c r="BS7" s="16">
        <f t="shared" si="19"/>
        <v>0</v>
      </c>
      <c r="BT7" s="20">
        <v>1</v>
      </c>
      <c r="BU7" s="16">
        <f t="shared" si="20"/>
        <v>0.5</v>
      </c>
      <c r="BV7" s="20">
        <v>1</v>
      </c>
      <c r="BW7" s="16">
        <f t="shared" si="21"/>
        <v>0.5</v>
      </c>
      <c r="BX7" s="19"/>
      <c r="BY7" s="16">
        <f t="shared" si="22"/>
        <v>0</v>
      </c>
      <c r="BZ7" s="20">
        <v>1</v>
      </c>
      <c r="CA7" s="16">
        <f t="shared" si="23"/>
        <v>0.5</v>
      </c>
      <c r="CB7" s="20"/>
      <c r="CC7" s="16">
        <f t="shared" si="24"/>
        <v>0</v>
      </c>
      <c r="CD7" s="20">
        <v>1</v>
      </c>
      <c r="CE7" s="16">
        <f t="shared" si="25"/>
        <v>0.5</v>
      </c>
      <c r="CF7" s="18">
        <f t="shared" si="26"/>
        <v>5</v>
      </c>
    </row>
    <row r="8" spans="1:84" ht="15.75">
      <c r="A8" s="35" t="s">
        <v>19</v>
      </c>
      <c r="B8" s="34">
        <v>-88.2</v>
      </c>
      <c r="C8" s="33">
        <v>496.4</v>
      </c>
      <c r="D8" s="32">
        <v>302.5</v>
      </c>
      <c r="E8" s="31">
        <f t="shared" si="0"/>
        <v>-0.45487364620938636</v>
      </c>
      <c r="F8" s="17" t="s">
        <v>2</v>
      </c>
      <c r="G8" s="16">
        <f t="shared" si="1"/>
        <v>1</v>
      </c>
      <c r="H8" s="20">
        <v>837.4</v>
      </c>
      <c r="I8" s="20">
        <v>876</v>
      </c>
      <c r="J8" s="22">
        <f t="shared" si="2"/>
        <v>0.9559360730593607</v>
      </c>
      <c r="K8" s="17" t="s">
        <v>1</v>
      </c>
      <c r="L8" s="16">
        <f t="shared" si="3"/>
        <v>1</v>
      </c>
      <c r="M8" s="30">
        <v>58.9</v>
      </c>
      <c r="N8" s="30">
        <v>488.7</v>
      </c>
      <c r="O8" s="29">
        <f t="shared" si="4"/>
        <v>0.12052383875588296</v>
      </c>
      <c r="P8" s="17" t="s">
        <v>1</v>
      </c>
      <c r="Q8" s="16">
        <f t="shared" si="5"/>
        <v>1</v>
      </c>
      <c r="R8" s="23"/>
      <c r="S8" s="17"/>
      <c r="T8" s="16"/>
      <c r="U8" s="20">
        <v>0</v>
      </c>
      <c r="V8" s="20">
        <v>390.5</v>
      </c>
      <c r="W8" s="22">
        <f t="shared" si="6"/>
        <v>0</v>
      </c>
      <c r="X8" s="16">
        <f t="shared" si="7"/>
        <v>-1</v>
      </c>
      <c r="Y8" s="27">
        <v>450.5</v>
      </c>
      <c r="Z8" s="20">
        <v>450.4</v>
      </c>
      <c r="AA8" s="28">
        <f t="shared" si="8"/>
        <v>1.000222024866785</v>
      </c>
      <c r="AB8" s="16">
        <f t="shared" si="9"/>
        <v>1</v>
      </c>
      <c r="AC8" s="26">
        <v>193.9</v>
      </c>
      <c r="AD8" s="25">
        <v>179.5</v>
      </c>
      <c r="AE8" s="28">
        <f t="shared" si="10"/>
        <v>1.0802228412256267</v>
      </c>
      <c r="AF8" s="16">
        <f t="shared" si="11"/>
        <v>0</v>
      </c>
      <c r="AG8" s="27"/>
      <c r="AH8" s="26"/>
      <c r="AI8" s="25"/>
      <c r="AJ8" s="25"/>
      <c r="AK8" s="15"/>
      <c r="AL8" s="14"/>
      <c r="AM8" s="20"/>
      <c r="AN8" s="20"/>
      <c r="AO8" s="24"/>
      <c r="AP8" s="20"/>
      <c r="AQ8" s="13"/>
      <c r="AR8" s="12"/>
      <c r="AS8" s="20"/>
      <c r="AT8" s="16">
        <f t="shared" si="12"/>
        <v>0</v>
      </c>
      <c r="AU8" s="20"/>
      <c r="AV8" s="20"/>
      <c r="AW8" s="20"/>
      <c r="AX8" s="20"/>
      <c r="AY8" s="13"/>
      <c r="AZ8" s="12"/>
      <c r="BA8" s="23"/>
      <c r="BB8" s="16">
        <f t="shared" si="13"/>
        <v>0</v>
      </c>
      <c r="BC8" s="20"/>
      <c r="BD8" s="16">
        <f t="shared" si="14"/>
        <v>0</v>
      </c>
      <c r="BE8" s="20"/>
      <c r="BF8" s="16">
        <f t="shared" si="15"/>
        <v>0</v>
      </c>
      <c r="BG8" s="20"/>
      <c r="BH8" s="20"/>
      <c r="BI8" s="20">
        <v>1</v>
      </c>
      <c r="BJ8" s="20">
        <v>1</v>
      </c>
      <c r="BK8" s="20">
        <v>1</v>
      </c>
      <c r="BL8" s="17">
        <f t="shared" si="16"/>
        <v>3</v>
      </c>
      <c r="BM8" s="16">
        <f t="shared" si="17"/>
        <v>0</v>
      </c>
      <c r="BN8" s="20"/>
      <c r="BO8" s="20"/>
      <c r="BP8" s="22" t="e">
        <f t="shared" si="18"/>
        <v>#DIV/0!</v>
      </c>
      <c r="BQ8" s="21">
        <v>0</v>
      </c>
      <c r="BR8" s="20">
        <v>1</v>
      </c>
      <c r="BS8" s="16">
        <f t="shared" si="19"/>
        <v>2</v>
      </c>
      <c r="BT8" s="20"/>
      <c r="BU8" s="16">
        <f t="shared" si="20"/>
        <v>0</v>
      </c>
      <c r="BV8" s="20"/>
      <c r="BW8" s="16">
        <f t="shared" si="21"/>
        <v>0</v>
      </c>
      <c r="BX8" s="20"/>
      <c r="BY8" s="16">
        <f t="shared" si="22"/>
        <v>0</v>
      </c>
      <c r="BZ8" s="20"/>
      <c r="CA8" s="16">
        <f t="shared" si="23"/>
        <v>0</v>
      </c>
      <c r="CB8" s="20"/>
      <c r="CC8" s="16">
        <f t="shared" si="24"/>
        <v>0</v>
      </c>
      <c r="CD8" s="20"/>
      <c r="CE8" s="16">
        <f t="shared" si="25"/>
        <v>0</v>
      </c>
      <c r="CF8" s="18">
        <f t="shared" si="26"/>
        <v>5</v>
      </c>
    </row>
    <row r="9" spans="1:84" ht="15.75">
      <c r="A9" s="35" t="s">
        <v>18</v>
      </c>
      <c r="B9" s="34">
        <v>-932.7</v>
      </c>
      <c r="C9" s="33">
        <v>1541.5</v>
      </c>
      <c r="D9" s="32">
        <v>1076.8</v>
      </c>
      <c r="E9" s="31">
        <f t="shared" si="0"/>
        <v>-2.0071013557133632</v>
      </c>
      <c r="F9" s="17" t="s">
        <v>2</v>
      </c>
      <c r="G9" s="16">
        <f t="shared" si="1"/>
        <v>1</v>
      </c>
      <c r="H9" s="20">
        <v>850.9</v>
      </c>
      <c r="I9" s="20">
        <v>1020</v>
      </c>
      <c r="J9" s="22">
        <f t="shared" si="2"/>
        <v>0.8342156862745098</v>
      </c>
      <c r="K9" s="17" t="s">
        <v>1</v>
      </c>
      <c r="L9" s="16">
        <f t="shared" si="3"/>
        <v>1</v>
      </c>
      <c r="M9" s="30">
        <v>104.6</v>
      </c>
      <c r="N9" s="30">
        <v>460.3</v>
      </c>
      <c r="O9" s="29">
        <f t="shared" si="4"/>
        <v>0.2272431023245709</v>
      </c>
      <c r="P9" s="17" t="s">
        <v>1</v>
      </c>
      <c r="Q9" s="16">
        <f t="shared" si="5"/>
        <v>1</v>
      </c>
      <c r="R9" s="39"/>
      <c r="S9" s="17"/>
      <c r="T9" s="16"/>
      <c r="U9" s="20">
        <v>0</v>
      </c>
      <c r="V9" s="20">
        <v>587.1</v>
      </c>
      <c r="W9" s="22">
        <f t="shared" si="6"/>
        <v>0</v>
      </c>
      <c r="X9" s="16">
        <f t="shared" si="7"/>
        <v>-1</v>
      </c>
      <c r="Y9" s="27">
        <v>850.5</v>
      </c>
      <c r="Z9" s="20">
        <v>786</v>
      </c>
      <c r="AA9" s="28">
        <f t="shared" si="8"/>
        <v>1.08206106870229</v>
      </c>
      <c r="AB9" s="16">
        <f t="shared" si="9"/>
        <v>0.5</v>
      </c>
      <c r="AC9" s="26">
        <v>464.7</v>
      </c>
      <c r="AD9" s="25">
        <v>444.2</v>
      </c>
      <c r="AE9" s="28">
        <f t="shared" si="10"/>
        <v>1.0461503827104908</v>
      </c>
      <c r="AF9" s="16">
        <f t="shared" si="11"/>
        <v>0</v>
      </c>
      <c r="AG9" s="27"/>
      <c r="AH9" s="26"/>
      <c r="AI9" s="25"/>
      <c r="AJ9" s="25"/>
      <c r="AK9" s="15"/>
      <c r="AL9" s="14"/>
      <c r="AM9" s="20"/>
      <c r="AN9" s="20"/>
      <c r="AO9" s="24"/>
      <c r="AP9" s="20"/>
      <c r="AQ9" s="13"/>
      <c r="AR9" s="12"/>
      <c r="AS9" s="20"/>
      <c r="AT9" s="16">
        <f t="shared" si="12"/>
        <v>0</v>
      </c>
      <c r="AU9" s="20"/>
      <c r="AV9" s="20"/>
      <c r="AW9" s="20"/>
      <c r="AX9" s="20"/>
      <c r="AY9" s="13"/>
      <c r="AZ9" s="12"/>
      <c r="BA9" s="23"/>
      <c r="BB9" s="16">
        <f t="shared" si="13"/>
        <v>0</v>
      </c>
      <c r="BC9" s="20"/>
      <c r="BD9" s="16">
        <f t="shared" si="14"/>
        <v>0</v>
      </c>
      <c r="BE9" s="20">
        <v>2</v>
      </c>
      <c r="BF9" s="16">
        <f t="shared" si="15"/>
        <v>-1</v>
      </c>
      <c r="BG9" s="20"/>
      <c r="BH9" s="20"/>
      <c r="BI9" s="20">
        <v>1</v>
      </c>
      <c r="BJ9" s="20">
        <v>1</v>
      </c>
      <c r="BK9" s="20">
        <v>1</v>
      </c>
      <c r="BL9" s="17">
        <f t="shared" si="16"/>
        <v>3</v>
      </c>
      <c r="BM9" s="16">
        <f t="shared" si="17"/>
        <v>0</v>
      </c>
      <c r="BN9" s="20"/>
      <c r="BO9" s="20"/>
      <c r="BP9" s="22" t="e">
        <f t="shared" si="18"/>
        <v>#DIV/0!</v>
      </c>
      <c r="BQ9" s="21">
        <v>0</v>
      </c>
      <c r="BR9" s="20">
        <v>1</v>
      </c>
      <c r="BS9" s="16">
        <f t="shared" si="19"/>
        <v>2</v>
      </c>
      <c r="BT9" s="20"/>
      <c r="BU9" s="16">
        <f t="shared" si="20"/>
        <v>0</v>
      </c>
      <c r="BV9" s="20">
        <v>1</v>
      </c>
      <c r="BW9" s="16">
        <f t="shared" si="21"/>
        <v>0.5</v>
      </c>
      <c r="BX9" s="20"/>
      <c r="BY9" s="16">
        <f t="shared" si="22"/>
        <v>0</v>
      </c>
      <c r="BZ9" s="20"/>
      <c r="CA9" s="16">
        <f t="shared" si="23"/>
        <v>0</v>
      </c>
      <c r="CB9" s="20"/>
      <c r="CC9" s="16">
        <f t="shared" si="24"/>
        <v>0</v>
      </c>
      <c r="CD9" s="20"/>
      <c r="CE9" s="16">
        <f t="shared" si="25"/>
        <v>0</v>
      </c>
      <c r="CF9" s="18">
        <f t="shared" si="26"/>
        <v>4</v>
      </c>
    </row>
    <row r="10" spans="1:84" ht="15.75">
      <c r="A10" s="35" t="s">
        <v>17</v>
      </c>
      <c r="B10" s="34">
        <v>-525.5</v>
      </c>
      <c r="C10" s="33">
        <v>1381.1</v>
      </c>
      <c r="D10" s="32">
        <v>626</v>
      </c>
      <c r="E10" s="31">
        <f t="shared" si="0"/>
        <v>-0.6959343133359821</v>
      </c>
      <c r="F10" s="17" t="s">
        <v>2</v>
      </c>
      <c r="G10" s="16">
        <f t="shared" si="1"/>
        <v>1</v>
      </c>
      <c r="H10" s="20">
        <v>870.8</v>
      </c>
      <c r="I10" s="20">
        <v>918</v>
      </c>
      <c r="J10" s="22">
        <f t="shared" si="2"/>
        <v>0.9485838779956427</v>
      </c>
      <c r="K10" s="17" t="s">
        <v>1</v>
      </c>
      <c r="L10" s="16">
        <f t="shared" si="3"/>
        <v>1</v>
      </c>
      <c r="M10" s="30">
        <v>96</v>
      </c>
      <c r="N10" s="30">
        <v>476.9</v>
      </c>
      <c r="O10" s="29">
        <f t="shared" si="4"/>
        <v>0.20130006290626967</v>
      </c>
      <c r="P10" s="17" t="s">
        <v>1</v>
      </c>
      <c r="Q10" s="16">
        <f t="shared" si="5"/>
        <v>1</v>
      </c>
      <c r="R10" s="23"/>
      <c r="S10" s="17"/>
      <c r="T10" s="16"/>
      <c r="U10" s="20">
        <v>0</v>
      </c>
      <c r="V10" s="20">
        <v>835.7</v>
      </c>
      <c r="W10" s="22">
        <f t="shared" si="6"/>
        <v>0</v>
      </c>
      <c r="X10" s="16">
        <f t="shared" si="7"/>
        <v>-1</v>
      </c>
      <c r="Y10" s="27">
        <v>1531</v>
      </c>
      <c r="Z10" s="20">
        <v>1131</v>
      </c>
      <c r="AA10" s="28">
        <f t="shared" si="8"/>
        <v>1.3536693191865605</v>
      </c>
      <c r="AB10" s="16">
        <f t="shared" si="9"/>
        <v>0</v>
      </c>
      <c r="AC10" s="26">
        <v>755.1</v>
      </c>
      <c r="AD10" s="25">
        <v>760.1</v>
      </c>
      <c r="AE10" s="28">
        <f t="shared" si="10"/>
        <v>0.993421918168662</v>
      </c>
      <c r="AF10" s="16">
        <f t="shared" si="11"/>
        <v>1</v>
      </c>
      <c r="AG10" s="27"/>
      <c r="AH10" s="26"/>
      <c r="AI10" s="25"/>
      <c r="AJ10" s="25"/>
      <c r="AK10" s="15"/>
      <c r="AL10" s="14"/>
      <c r="AM10" s="20"/>
      <c r="AN10" s="20"/>
      <c r="AO10" s="24"/>
      <c r="AP10" s="20"/>
      <c r="AQ10" s="13"/>
      <c r="AR10" s="12"/>
      <c r="AS10" s="20"/>
      <c r="AT10" s="16">
        <f t="shared" si="12"/>
        <v>0</v>
      </c>
      <c r="AU10" s="20"/>
      <c r="AV10" s="20"/>
      <c r="AW10" s="20"/>
      <c r="AX10" s="20"/>
      <c r="AY10" s="13"/>
      <c r="AZ10" s="12"/>
      <c r="BA10" s="23"/>
      <c r="BB10" s="16">
        <f t="shared" si="13"/>
        <v>0</v>
      </c>
      <c r="BC10" s="20"/>
      <c r="BD10" s="16">
        <f t="shared" si="14"/>
        <v>0</v>
      </c>
      <c r="BE10" s="20"/>
      <c r="BF10" s="16">
        <f t="shared" si="15"/>
        <v>0</v>
      </c>
      <c r="BG10" s="20"/>
      <c r="BH10" s="20"/>
      <c r="BI10" s="20"/>
      <c r="BJ10" s="20"/>
      <c r="BK10" s="20"/>
      <c r="BL10" s="17">
        <f t="shared" si="16"/>
        <v>0</v>
      </c>
      <c r="BM10" s="16">
        <f t="shared" si="17"/>
        <v>0</v>
      </c>
      <c r="BN10" s="20"/>
      <c r="BO10" s="20"/>
      <c r="BP10" s="22" t="e">
        <f t="shared" si="18"/>
        <v>#DIV/0!</v>
      </c>
      <c r="BQ10" s="21">
        <v>0</v>
      </c>
      <c r="BR10" s="20"/>
      <c r="BS10" s="16">
        <f t="shared" si="19"/>
        <v>0</v>
      </c>
      <c r="BT10" s="20"/>
      <c r="BU10" s="16">
        <f t="shared" si="20"/>
        <v>0</v>
      </c>
      <c r="BV10" s="20"/>
      <c r="BW10" s="16">
        <f t="shared" si="21"/>
        <v>0</v>
      </c>
      <c r="BX10" s="20"/>
      <c r="BY10" s="16">
        <f t="shared" si="22"/>
        <v>0</v>
      </c>
      <c r="BZ10" s="19"/>
      <c r="CA10" s="16">
        <f t="shared" si="23"/>
        <v>0</v>
      </c>
      <c r="CB10" s="20"/>
      <c r="CC10" s="16">
        <f t="shared" si="24"/>
        <v>0</v>
      </c>
      <c r="CD10" s="20">
        <v>1</v>
      </c>
      <c r="CE10" s="16">
        <f t="shared" si="25"/>
        <v>0.5</v>
      </c>
      <c r="CF10" s="18">
        <f t="shared" si="26"/>
        <v>3.5</v>
      </c>
    </row>
    <row r="11" spans="1:84" ht="15.75">
      <c r="A11" s="35" t="s">
        <v>16</v>
      </c>
      <c r="B11" s="34">
        <v>-43.7</v>
      </c>
      <c r="C11" s="33">
        <v>787.5</v>
      </c>
      <c r="D11" s="32">
        <v>534.6</v>
      </c>
      <c r="E11" s="31">
        <f t="shared" si="0"/>
        <v>-0.17279557137208384</v>
      </c>
      <c r="F11" s="17" t="s">
        <v>2</v>
      </c>
      <c r="G11" s="16">
        <f t="shared" si="1"/>
        <v>1</v>
      </c>
      <c r="H11" s="20">
        <v>1067</v>
      </c>
      <c r="I11" s="20">
        <v>1067</v>
      </c>
      <c r="J11" s="22">
        <f t="shared" si="2"/>
        <v>1</v>
      </c>
      <c r="K11" s="17" t="s">
        <v>1</v>
      </c>
      <c r="L11" s="16">
        <f t="shared" si="3"/>
        <v>1</v>
      </c>
      <c r="M11" s="30">
        <v>153.9</v>
      </c>
      <c r="N11" s="30">
        <v>631.5</v>
      </c>
      <c r="O11" s="29">
        <f t="shared" si="4"/>
        <v>0.24370546318289787</v>
      </c>
      <c r="P11" s="17" t="s">
        <v>1</v>
      </c>
      <c r="Q11" s="16">
        <f t="shared" si="5"/>
        <v>1</v>
      </c>
      <c r="R11" s="23"/>
      <c r="S11" s="17"/>
      <c r="T11" s="16"/>
      <c r="U11" s="20">
        <v>0</v>
      </c>
      <c r="V11" s="20">
        <v>684.4</v>
      </c>
      <c r="W11" s="38">
        <f t="shared" si="6"/>
        <v>0</v>
      </c>
      <c r="X11" s="16">
        <f t="shared" si="7"/>
        <v>-1</v>
      </c>
      <c r="Y11" s="27">
        <v>655.2</v>
      </c>
      <c r="Z11" s="20">
        <v>455.2</v>
      </c>
      <c r="AA11" s="28">
        <f t="shared" si="8"/>
        <v>1.4393673110720564</v>
      </c>
      <c r="AB11" s="16">
        <f t="shared" si="9"/>
        <v>0</v>
      </c>
      <c r="AC11" s="26">
        <v>253</v>
      </c>
      <c r="AD11" s="25">
        <v>228</v>
      </c>
      <c r="AE11" s="28">
        <f t="shared" si="10"/>
        <v>1.1096491228070176</v>
      </c>
      <c r="AF11" s="16">
        <f t="shared" si="11"/>
        <v>0</v>
      </c>
      <c r="AG11" s="27"/>
      <c r="AH11" s="26"/>
      <c r="AI11" s="25"/>
      <c r="AJ11" s="25"/>
      <c r="AK11" s="15"/>
      <c r="AL11" s="14"/>
      <c r="AM11" s="20"/>
      <c r="AN11" s="20"/>
      <c r="AO11" s="24"/>
      <c r="AP11" s="20"/>
      <c r="AQ11" s="13"/>
      <c r="AR11" s="12"/>
      <c r="AS11" s="20"/>
      <c r="AT11" s="16">
        <f t="shared" si="12"/>
        <v>0</v>
      </c>
      <c r="AU11" s="20"/>
      <c r="AV11" s="20"/>
      <c r="AW11" s="20"/>
      <c r="AX11" s="20"/>
      <c r="AY11" s="13"/>
      <c r="AZ11" s="12"/>
      <c r="BA11" s="23"/>
      <c r="BB11" s="16">
        <f t="shared" si="13"/>
        <v>0</v>
      </c>
      <c r="BC11" s="20"/>
      <c r="BD11" s="16">
        <f t="shared" si="14"/>
        <v>0</v>
      </c>
      <c r="BE11" s="20"/>
      <c r="BF11" s="16">
        <f t="shared" si="15"/>
        <v>0</v>
      </c>
      <c r="BG11" s="20"/>
      <c r="BH11" s="20"/>
      <c r="BI11" s="20">
        <v>1</v>
      </c>
      <c r="BJ11" s="20">
        <v>1</v>
      </c>
      <c r="BK11" s="20">
        <v>1</v>
      </c>
      <c r="BL11" s="17">
        <f t="shared" si="16"/>
        <v>3</v>
      </c>
      <c r="BM11" s="16">
        <f t="shared" si="17"/>
        <v>0</v>
      </c>
      <c r="BN11" s="20"/>
      <c r="BO11" s="20"/>
      <c r="BP11" s="22" t="e">
        <f t="shared" si="18"/>
        <v>#DIV/0!</v>
      </c>
      <c r="BQ11" s="21">
        <v>0</v>
      </c>
      <c r="BR11" s="20"/>
      <c r="BS11" s="16">
        <f t="shared" si="19"/>
        <v>0</v>
      </c>
      <c r="BT11" s="20"/>
      <c r="BU11" s="16">
        <f t="shared" si="20"/>
        <v>0</v>
      </c>
      <c r="BV11" s="20">
        <v>1</v>
      </c>
      <c r="BW11" s="16">
        <f t="shared" si="21"/>
        <v>0.5</v>
      </c>
      <c r="BX11" s="20"/>
      <c r="BY11" s="16">
        <f t="shared" si="22"/>
        <v>0</v>
      </c>
      <c r="BZ11" s="20">
        <v>1</v>
      </c>
      <c r="CA11" s="16">
        <f t="shared" si="23"/>
        <v>0.5</v>
      </c>
      <c r="CB11" s="20"/>
      <c r="CC11" s="16">
        <f t="shared" si="24"/>
        <v>0</v>
      </c>
      <c r="CD11" s="20">
        <v>1</v>
      </c>
      <c r="CE11" s="16">
        <f t="shared" si="25"/>
        <v>0.5</v>
      </c>
      <c r="CF11" s="18">
        <f t="shared" si="26"/>
        <v>3.5</v>
      </c>
    </row>
    <row r="12" spans="1:84" ht="15.75">
      <c r="A12" s="35" t="s">
        <v>15</v>
      </c>
      <c r="B12" s="34">
        <v>-1659.1</v>
      </c>
      <c r="C12" s="33">
        <v>2073.5</v>
      </c>
      <c r="D12" s="32">
        <v>1871</v>
      </c>
      <c r="E12" s="31">
        <f t="shared" si="0"/>
        <v>-8.193086419753087</v>
      </c>
      <c r="F12" s="17" t="s">
        <v>2</v>
      </c>
      <c r="G12" s="16">
        <f t="shared" si="1"/>
        <v>1</v>
      </c>
      <c r="H12" s="20">
        <v>685.8</v>
      </c>
      <c r="I12" s="20">
        <v>775</v>
      </c>
      <c r="J12" s="22">
        <f t="shared" si="2"/>
        <v>0.8849032258064515</v>
      </c>
      <c r="K12" s="17" t="s">
        <v>1</v>
      </c>
      <c r="L12" s="16">
        <f t="shared" si="3"/>
        <v>1</v>
      </c>
      <c r="M12" s="30">
        <v>74.1</v>
      </c>
      <c r="N12" s="30">
        <v>424.4</v>
      </c>
      <c r="O12" s="29">
        <f t="shared" si="4"/>
        <v>0.1745994344957587</v>
      </c>
      <c r="P12" s="17" t="s">
        <v>1</v>
      </c>
      <c r="Q12" s="16">
        <f t="shared" si="5"/>
        <v>1</v>
      </c>
      <c r="R12" s="23"/>
      <c r="S12" s="17"/>
      <c r="T12" s="16"/>
      <c r="U12" s="20">
        <v>0</v>
      </c>
      <c r="V12" s="20">
        <v>397.1</v>
      </c>
      <c r="W12" s="22">
        <f t="shared" si="6"/>
        <v>0</v>
      </c>
      <c r="X12" s="16">
        <f t="shared" si="7"/>
        <v>-1</v>
      </c>
      <c r="Y12" s="27">
        <v>508.8</v>
      </c>
      <c r="Z12" s="20">
        <v>508.8</v>
      </c>
      <c r="AA12" s="28">
        <f t="shared" si="8"/>
        <v>1</v>
      </c>
      <c r="AB12" s="16">
        <f t="shared" si="9"/>
        <v>1</v>
      </c>
      <c r="AC12" s="26">
        <v>202.4</v>
      </c>
      <c r="AD12" s="25">
        <v>255.4</v>
      </c>
      <c r="AE12" s="28">
        <f t="shared" si="10"/>
        <v>0.7924823805794832</v>
      </c>
      <c r="AF12" s="16">
        <f t="shared" si="11"/>
        <v>0</v>
      </c>
      <c r="AG12" s="27"/>
      <c r="AH12" s="26"/>
      <c r="AI12" s="25"/>
      <c r="AJ12" s="25"/>
      <c r="AK12" s="15"/>
      <c r="AL12" s="14"/>
      <c r="AM12" s="20"/>
      <c r="AN12" s="20"/>
      <c r="AO12" s="24"/>
      <c r="AP12" s="20"/>
      <c r="AQ12" s="13"/>
      <c r="AR12" s="12"/>
      <c r="AS12" s="20"/>
      <c r="AT12" s="16">
        <f t="shared" si="12"/>
        <v>0</v>
      </c>
      <c r="AU12" s="20"/>
      <c r="AV12" s="20"/>
      <c r="AW12" s="20"/>
      <c r="AX12" s="20"/>
      <c r="AY12" s="13"/>
      <c r="AZ12" s="12"/>
      <c r="BA12" s="23"/>
      <c r="BB12" s="16">
        <f t="shared" si="13"/>
        <v>0</v>
      </c>
      <c r="BC12" s="20"/>
      <c r="BD12" s="16">
        <f t="shared" si="14"/>
        <v>0</v>
      </c>
      <c r="BE12" s="20"/>
      <c r="BF12" s="16">
        <f t="shared" si="15"/>
        <v>0</v>
      </c>
      <c r="BG12" s="20"/>
      <c r="BH12" s="20"/>
      <c r="BI12" s="20">
        <v>1</v>
      </c>
      <c r="BJ12" s="20">
        <v>1</v>
      </c>
      <c r="BK12" s="20">
        <v>1</v>
      </c>
      <c r="BL12" s="17">
        <f t="shared" si="16"/>
        <v>3</v>
      </c>
      <c r="BM12" s="16">
        <f t="shared" si="17"/>
        <v>0</v>
      </c>
      <c r="BN12" s="20"/>
      <c r="BO12" s="20"/>
      <c r="BP12" s="22" t="e">
        <f t="shared" si="18"/>
        <v>#DIV/0!</v>
      </c>
      <c r="BQ12" s="21">
        <v>0</v>
      </c>
      <c r="BR12" s="20"/>
      <c r="BS12" s="16">
        <f t="shared" si="19"/>
        <v>0</v>
      </c>
      <c r="BT12" s="20"/>
      <c r="BU12" s="16">
        <f t="shared" si="20"/>
        <v>0</v>
      </c>
      <c r="BV12" s="20">
        <v>1</v>
      </c>
      <c r="BW12" s="16">
        <f t="shared" si="21"/>
        <v>0.5</v>
      </c>
      <c r="BX12" s="20"/>
      <c r="BY12" s="16">
        <f t="shared" si="22"/>
        <v>0</v>
      </c>
      <c r="BZ12" s="20"/>
      <c r="CA12" s="16">
        <f t="shared" si="23"/>
        <v>0</v>
      </c>
      <c r="CB12" s="20"/>
      <c r="CC12" s="16">
        <f t="shared" si="24"/>
        <v>0</v>
      </c>
      <c r="CD12" s="20"/>
      <c r="CE12" s="16">
        <f t="shared" si="25"/>
        <v>0</v>
      </c>
      <c r="CF12" s="18">
        <f t="shared" si="26"/>
        <v>3.5</v>
      </c>
    </row>
    <row r="13" spans="1:84" ht="15.75">
      <c r="A13" s="35" t="s">
        <v>14</v>
      </c>
      <c r="B13" s="34">
        <v>-454.1</v>
      </c>
      <c r="C13" s="37">
        <v>4169.7</v>
      </c>
      <c r="D13" s="32">
        <v>94.5</v>
      </c>
      <c r="E13" s="31">
        <f t="shared" si="0"/>
        <v>-0.11143011385944249</v>
      </c>
      <c r="F13" s="17" t="s">
        <v>2</v>
      </c>
      <c r="G13" s="16">
        <f t="shared" si="1"/>
        <v>1</v>
      </c>
      <c r="H13" s="20">
        <v>1822.9</v>
      </c>
      <c r="I13" s="20"/>
      <c r="J13" s="22"/>
      <c r="K13" s="17" t="s">
        <v>1</v>
      </c>
      <c r="L13" s="16">
        <f t="shared" si="3"/>
        <v>1</v>
      </c>
      <c r="M13" s="30">
        <v>196.1</v>
      </c>
      <c r="N13" s="30">
        <v>982.2</v>
      </c>
      <c r="O13" s="29">
        <f t="shared" si="4"/>
        <v>0.19965383832213396</v>
      </c>
      <c r="P13" s="17" t="s">
        <v>1</v>
      </c>
      <c r="Q13" s="16">
        <f t="shared" si="5"/>
        <v>1</v>
      </c>
      <c r="R13" s="23"/>
      <c r="S13" s="17"/>
      <c r="T13" s="16"/>
      <c r="U13" s="20">
        <v>464.9</v>
      </c>
      <c r="V13" s="20">
        <v>3674.9</v>
      </c>
      <c r="W13" s="22">
        <f t="shared" si="6"/>
        <v>0.12650684372363874</v>
      </c>
      <c r="X13" s="16">
        <f t="shared" si="7"/>
        <v>-1</v>
      </c>
      <c r="Y13" s="27">
        <v>8403.1</v>
      </c>
      <c r="Z13" s="20">
        <v>8403.1</v>
      </c>
      <c r="AA13" s="28">
        <f t="shared" si="8"/>
        <v>1</v>
      </c>
      <c r="AB13" s="16">
        <f t="shared" si="9"/>
        <v>1</v>
      </c>
      <c r="AC13" s="26">
        <v>4075.2</v>
      </c>
      <c r="AD13" s="25">
        <v>4045.8</v>
      </c>
      <c r="AE13" s="28">
        <f t="shared" si="10"/>
        <v>1.007266795195017</v>
      </c>
      <c r="AF13" s="16">
        <f t="shared" si="11"/>
        <v>1</v>
      </c>
      <c r="AG13" s="27"/>
      <c r="AH13" s="26"/>
      <c r="AI13" s="25"/>
      <c r="AJ13" s="25"/>
      <c r="AK13" s="15"/>
      <c r="AL13" s="14"/>
      <c r="AM13" s="20"/>
      <c r="AN13" s="20"/>
      <c r="AO13" s="24"/>
      <c r="AP13" s="20"/>
      <c r="AQ13" s="13"/>
      <c r="AR13" s="12"/>
      <c r="AS13" s="20"/>
      <c r="AT13" s="16">
        <f t="shared" si="12"/>
        <v>0</v>
      </c>
      <c r="AU13" s="20"/>
      <c r="AV13" s="20"/>
      <c r="AW13" s="20"/>
      <c r="AX13" s="20"/>
      <c r="AY13" s="13"/>
      <c r="AZ13" s="12"/>
      <c r="BA13" s="23">
        <v>1</v>
      </c>
      <c r="BB13" s="16">
        <f t="shared" si="13"/>
        <v>-1</v>
      </c>
      <c r="BC13" s="20">
        <v>1</v>
      </c>
      <c r="BD13" s="16">
        <f t="shared" si="14"/>
        <v>-1</v>
      </c>
      <c r="BE13" s="20">
        <v>1</v>
      </c>
      <c r="BF13" s="16">
        <f t="shared" si="15"/>
        <v>-1</v>
      </c>
      <c r="BG13" s="20"/>
      <c r="BH13" s="20"/>
      <c r="BI13" s="20"/>
      <c r="BJ13" s="20"/>
      <c r="BK13" s="20"/>
      <c r="BL13" s="17">
        <f t="shared" si="16"/>
        <v>0</v>
      </c>
      <c r="BM13" s="16">
        <f t="shared" si="17"/>
        <v>0</v>
      </c>
      <c r="BN13" s="20"/>
      <c r="BO13" s="20"/>
      <c r="BP13" s="22" t="e">
        <f t="shared" si="18"/>
        <v>#DIV/0!</v>
      </c>
      <c r="BQ13" s="21">
        <v>0</v>
      </c>
      <c r="BR13" s="20"/>
      <c r="BS13" s="16">
        <f t="shared" si="19"/>
        <v>0</v>
      </c>
      <c r="BT13" s="20">
        <v>1</v>
      </c>
      <c r="BU13" s="16">
        <f t="shared" si="20"/>
        <v>0.5</v>
      </c>
      <c r="BV13" s="20">
        <v>1</v>
      </c>
      <c r="BW13" s="16">
        <f t="shared" si="21"/>
        <v>0.5</v>
      </c>
      <c r="BX13" s="20"/>
      <c r="BY13" s="16">
        <f t="shared" si="22"/>
        <v>0</v>
      </c>
      <c r="BZ13" s="20"/>
      <c r="CA13" s="16">
        <f t="shared" si="23"/>
        <v>0</v>
      </c>
      <c r="CB13" s="20"/>
      <c r="CC13" s="16">
        <f t="shared" si="24"/>
        <v>0</v>
      </c>
      <c r="CD13" s="20"/>
      <c r="CE13" s="16">
        <f t="shared" si="25"/>
        <v>0</v>
      </c>
      <c r="CF13" s="18">
        <f t="shared" si="26"/>
        <v>2</v>
      </c>
    </row>
    <row r="14" spans="1:84" ht="15.75">
      <c r="A14" s="35" t="s">
        <v>13</v>
      </c>
      <c r="B14" s="34">
        <v>-3066.4</v>
      </c>
      <c r="C14" s="37">
        <v>6172.3</v>
      </c>
      <c r="D14" s="32">
        <v>1803.7</v>
      </c>
      <c r="E14" s="31">
        <f t="shared" si="0"/>
        <v>-0.7019182346747241</v>
      </c>
      <c r="F14" s="17" t="s">
        <v>2</v>
      </c>
      <c r="G14" s="16">
        <f t="shared" si="1"/>
        <v>1</v>
      </c>
      <c r="H14" s="20">
        <v>2316</v>
      </c>
      <c r="I14" s="20">
        <v>2086</v>
      </c>
      <c r="J14" s="22">
        <f aca="true" t="shared" si="27" ref="J14:J23">H14/I14</f>
        <v>1.1102588686481305</v>
      </c>
      <c r="K14" s="17" t="s">
        <v>1</v>
      </c>
      <c r="L14" s="16">
        <f t="shared" si="3"/>
        <v>0</v>
      </c>
      <c r="M14" s="30">
        <v>273.8</v>
      </c>
      <c r="N14" s="30">
        <v>1189.5</v>
      </c>
      <c r="O14" s="29">
        <f t="shared" si="4"/>
        <v>0.2301807482135351</v>
      </c>
      <c r="P14" s="17" t="s">
        <v>1</v>
      </c>
      <c r="Q14" s="16">
        <f t="shared" si="5"/>
        <v>1</v>
      </c>
      <c r="R14" s="23"/>
      <c r="S14" s="17"/>
      <c r="T14" s="16"/>
      <c r="U14" s="20">
        <v>85.8</v>
      </c>
      <c r="V14" s="20">
        <v>3104.4</v>
      </c>
      <c r="W14" s="22">
        <f t="shared" si="6"/>
        <v>0.027638190954773868</v>
      </c>
      <c r="X14" s="16">
        <f t="shared" si="7"/>
        <v>-1</v>
      </c>
      <c r="Y14" s="27">
        <v>9124</v>
      </c>
      <c r="Z14" s="20">
        <v>8982.7</v>
      </c>
      <c r="AA14" s="28">
        <f t="shared" si="8"/>
        <v>1.0157302370111436</v>
      </c>
      <c r="AB14" s="16">
        <f t="shared" si="9"/>
        <v>1</v>
      </c>
      <c r="AC14" s="26">
        <v>4368.6</v>
      </c>
      <c r="AD14" s="25">
        <v>3361.3</v>
      </c>
      <c r="AE14" s="28">
        <f t="shared" si="10"/>
        <v>1.2996757207032994</v>
      </c>
      <c r="AF14" s="16">
        <f t="shared" si="11"/>
        <v>0</v>
      </c>
      <c r="AG14" s="27"/>
      <c r="AH14" s="26"/>
      <c r="AI14" s="25"/>
      <c r="AJ14" s="25"/>
      <c r="AK14" s="15"/>
      <c r="AL14" s="14"/>
      <c r="AM14" s="20"/>
      <c r="AN14" s="20"/>
      <c r="AO14" s="24"/>
      <c r="AP14" s="20"/>
      <c r="AQ14" s="13"/>
      <c r="AR14" s="12"/>
      <c r="AS14" s="20"/>
      <c r="AT14" s="16">
        <f t="shared" si="12"/>
        <v>0</v>
      </c>
      <c r="AU14" s="20"/>
      <c r="AV14" s="20"/>
      <c r="AW14" s="20"/>
      <c r="AX14" s="20"/>
      <c r="AY14" s="13"/>
      <c r="AZ14" s="12"/>
      <c r="BA14" s="23"/>
      <c r="BB14" s="16">
        <f t="shared" si="13"/>
        <v>0</v>
      </c>
      <c r="BC14" s="20"/>
      <c r="BD14" s="16">
        <f t="shared" si="14"/>
        <v>0</v>
      </c>
      <c r="BE14" s="20"/>
      <c r="BF14" s="16">
        <f t="shared" si="15"/>
        <v>0</v>
      </c>
      <c r="BG14" s="20"/>
      <c r="BH14" s="20"/>
      <c r="BI14" s="20"/>
      <c r="BJ14" s="20"/>
      <c r="BK14" s="20"/>
      <c r="BL14" s="17">
        <f t="shared" si="16"/>
        <v>0</v>
      </c>
      <c r="BM14" s="16">
        <f t="shared" si="17"/>
        <v>0</v>
      </c>
      <c r="BN14" s="20"/>
      <c r="BO14" s="20"/>
      <c r="BP14" s="22" t="e">
        <f t="shared" si="18"/>
        <v>#DIV/0!</v>
      </c>
      <c r="BQ14" s="21">
        <v>0</v>
      </c>
      <c r="BR14" s="20"/>
      <c r="BS14" s="16">
        <f t="shared" si="19"/>
        <v>0</v>
      </c>
      <c r="BT14" s="20"/>
      <c r="BU14" s="16">
        <f t="shared" si="20"/>
        <v>0</v>
      </c>
      <c r="BV14" s="20"/>
      <c r="BW14" s="16">
        <f t="shared" si="21"/>
        <v>0</v>
      </c>
      <c r="BX14" s="19"/>
      <c r="BY14" s="16">
        <f t="shared" si="22"/>
        <v>0</v>
      </c>
      <c r="BZ14" s="20"/>
      <c r="CA14" s="16">
        <f t="shared" si="23"/>
        <v>0</v>
      </c>
      <c r="CB14" s="20"/>
      <c r="CC14" s="16">
        <f t="shared" si="24"/>
        <v>0</v>
      </c>
      <c r="CD14" s="20"/>
      <c r="CE14" s="16">
        <f t="shared" si="25"/>
        <v>0</v>
      </c>
      <c r="CF14" s="18">
        <f t="shared" si="26"/>
        <v>2</v>
      </c>
    </row>
    <row r="15" spans="1:84" ht="15.75">
      <c r="A15" s="35" t="s">
        <v>12</v>
      </c>
      <c r="B15" s="34">
        <v>-129.5</v>
      </c>
      <c r="C15" s="33">
        <v>599.3</v>
      </c>
      <c r="D15" s="32">
        <v>253.2</v>
      </c>
      <c r="E15" s="31">
        <f t="shared" si="0"/>
        <v>-0.37416931522681307</v>
      </c>
      <c r="F15" s="17" t="s">
        <v>2</v>
      </c>
      <c r="G15" s="16">
        <f t="shared" si="1"/>
        <v>1</v>
      </c>
      <c r="H15" s="20">
        <v>784.9</v>
      </c>
      <c r="I15" s="20">
        <v>823</v>
      </c>
      <c r="J15" s="22">
        <f t="shared" si="27"/>
        <v>0.9537059538274605</v>
      </c>
      <c r="K15" s="17" t="s">
        <v>1</v>
      </c>
      <c r="L15" s="16">
        <f t="shared" si="3"/>
        <v>1</v>
      </c>
      <c r="M15" s="30">
        <v>51.1</v>
      </c>
      <c r="N15" s="30">
        <v>221.7</v>
      </c>
      <c r="O15" s="29">
        <f t="shared" si="4"/>
        <v>0.23049165539016692</v>
      </c>
      <c r="P15" s="17" t="s">
        <v>1</v>
      </c>
      <c r="Q15" s="16">
        <f t="shared" si="5"/>
        <v>1</v>
      </c>
      <c r="R15" s="23"/>
      <c r="S15" s="17"/>
      <c r="T15" s="16"/>
      <c r="U15" s="20">
        <v>0</v>
      </c>
      <c r="V15" s="20">
        <v>455.5</v>
      </c>
      <c r="W15" s="22">
        <f t="shared" si="6"/>
        <v>0</v>
      </c>
      <c r="X15" s="16">
        <f t="shared" si="7"/>
        <v>-1</v>
      </c>
      <c r="Y15" s="27">
        <v>379</v>
      </c>
      <c r="Z15" s="20">
        <v>379</v>
      </c>
      <c r="AA15" s="28">
        <f t="shared" si="8"/>
        <v>1</v>
      </c>
      <c r="AB15" s="16">
        <f t="shared" si="9"/>
        <v>1</v>
      </c>
      <c r="AC15" s="26">
        <v>346.1</v>
      </c>
      <c r="AD15" s="25">
        <v>174.2</v>
      </c>
      <c r="AE15" s="28">
        <f t="shared" si="10"/>
        <v>1.9867967853042483</v>
      </c>
      <c r="AF15" s="16">
        <f t="shared" si="11"/>
        <v>0</v>
      </c>
      <c r="AG15" s="27"/>
      <c r="AH15" s="26"/>
      <c r="AI15" s="25"/>
      <c r="AJ15" s="25"/>
      <c r="AK15" s="15"/>
      <c r="AL15" s="14"/>
      <c r="AM15" s="20"/>
      <c r="AN15" s="20"/>
      <c r="AO15" s="24"/>
      <c r="AP15" s="20"/>
      <c r="AQ15" s="13"/>
      <c r="AR15" s="12"/>
      <c r="AS15" s="20"/>
      <c r="AT15" s="16">
        <f t="shared" si="12"/>
        <v>0</v>
      </c>
      <c r="AU15" s="20"/>
      <c r="AV15" s="20"/>
      <c r="AW15" s="20"/>
      <c r="AX15" s="20"/>
      <c r="AY15" s="13"/>
      <c r="AZ15" s="12"/>
      <c r="BA15" s="23"/>
      <c r="BB15" s="16">
        <f t="shared" si="13"/>
        <v>0</v>
      </c>
      <c r="BC15" s="20"/>
      <c r="BD15" s="16">
        <f t="shared" si="14"/>
        <v>0</v>
      </c>
      <c r="BE15" s="20"/>
      <c r="BF15" s="16">
        <f t="shared" si="15"/>
        <v>0</v>
      </c>
      <c r="BG15" s="20"/>
      <c r="BH15" s="20"/>
      <c r="BI15" s="20">
        <v>1</v>
      </c>
      <c r="BJ15" s="20">
        <v>1</v>
      </c>
      <c r="BK15" s="20">
        <v>1</v>
      </c>
      <c r="BL15" s="17">
        <f t="shared" si="16"/>
        <v>3</v>
      </c>
      <c r="BM15" s="16">
        <f t="shared" si="17"/>
        <v>0</v>
      </c>
      <c r="BN15" s="20"/>
      <c r="BO15" s="20"/>
      <c r="BP15" s="22" t="e">
        <f t="shared" si="18"/>
        <v>#DIV/0!</v>
      </c>
      <c r="BQ15" s="21">
        <v>0</v>
      </c>
      <c r="BR15" s="20"/>
      <c r="BS15" s="16">
        <f t="shared" si="19"/>
        <v>0</v>
      </c>
      <c r="BT15" s="20"/>
      <c r="BU15" s="16">
        <f t="shared" si="20"/>
        <v>0</v>
      </c>
      <c r="BV15" s="20"/>
      <c r="BW15" s="16">
        <f t="shared" si="21"/>
        <v>0</v>
      </c>
      <c r="BX15" s="20"/>
      <c r="BY15" s="16">
        <f t="shared" si="22"/>
        <v>0</v>
      </c>
      <c r="BZ15" s="20"/>
      <c r="CA15" s="16">
        <f t="shared" si="23"/>
        <v>0</v>
      </c>
      <c r="CB15" s="20"/>
      <c r="CC15" s="16">
        <f t="shared" si="24"/>
        <v>0</v>
      </c>
      <c r="CD15" s="20">
        <v>1</v>
      </c>
      <c r="CE15" s="16">
        <f t="shared" si="25"/>
        <v>0.5</v>
      </c>
      <c r="CF15" s="18">
        <f t="shared" si="26"/>
        <v>3.5</v>
      </c>
    </row>
    <row r="16" spans="1:84" ht="15.75">
      <c r="A16" s="35" t="s">
        <v>11</v>
      </c>
      <c r="B16" s="34">
        <v>-19.1</v>
      </c>
      <c r="C16" s="33">
        <v>408.9</v>
      </c>
      <c r="D16" s="32">
        <v>302.5</v>
      </c>
      <c r="E16" s="31">
        <f t="shared" si="0"/>
        <v>-0.17951127819548876</v>
      </c>
      <c r="F16" s="17" t="s">
        <v>2</v>
      </c>
      <c r="G16" s="16">
        <v>1</v>
      </c>
      <c r="H16" s="20">
        <v>726.4</v>
      </c>
      <c r="I16" s="20">
        <v>871</v>
      </c>
      <c r="J16" s="22">
        <f t="shared" si="27"/>
        <v>0.83398392652124</v>
      </c>
      <c r="K16" s="17" t="s">
        <v>1</v>
      </c>
      <c r="L16" s="16">
        <f t="shared" si="3"/>
        <v>1</v>
      </c>
      <c r="M16" s="30">
        <v>94.6</v>
      </c>
      <c r="N16" s="30">
        <v>479.8</v>
      </c>
      <c r="O16" s="29">
        <f t="shared" si="4"/>
        <v>0.1971654856190079</v>
      </c>
      <c r="P16" s="17" t="s">
        <v>1</v>
      </c>
      <c r="Q16" s="16">
        <f t="shared" si="5"/>
        <v>1</v>
      </c>
      <c r="R16" s="23"/>
      <c r="S16" s="17"/>
      <c r="T16" s="16"/>
      <c r="U16" s="20">
        <v>0</v>
      </c>
      <c r="V16" s="20">
        <v>373.9</v>
      </c>
      <c r="W16" s="22">
        <f t="shared" si="6"/>
        <v>0</v>
      </c>
      <c r="X16" s="16">
        <f t="shared" si="7"/>
        <v>-1</v>
      </c>
      <c r="Y16" s="27">
        <v>426.3</v>
      </c>
      <c r="Z16" s="20">
        <v>385</v>
      </c>
      <c r="AA16" s="28">
        <f t="shared" si="8"/>
        <v>1.1072727272727274</v>
      </c>
      <c r="AB16" s="16">
        <f t="shared" si="9"/>
        <v>0.5</v>
      </c>
      <c r="AC16" s="26">
        <v>106.5</v>
      </c>
      <c r="AD16" s="25">
        <v>190.3</v>
      </c>
      <c r="AE16" s="28">
        <f t="shared" si="10"/>
        <v>0.559642669469259</v>
      </c>
      <c r="AF16" s="16">
        <f t="shared" si="11"/>
        <v>0</v>
      </c>
      <c r="AG16" s="27"/>
      <c r="AH16" s="26"/>
      <c r="AI16" s="25"/>
      <c r="AJ16" s="25"/>
      <c r="AK16" s="15"/>
      <c r="AL16" s="14"/>
      <c r="AM16" s="20"/>
      <c r="AN16" s="20"/>
      <c r="AO16" s="24"/>
      <c r="AP16" s="20"/>
      <c r="AQ16" s="13"/>
      <c r="AR16" s="12"/>
      <c r="AS16" s="20"/>
      <c r="AT16" s="16">
        <f t="shared" si="12"/>
        <v>0</v>
      </c>
      <c r="AU16" s="20"/>
      <c r="AV16" s="20"/>
      <c r="AW16" s="20"/>
      <c r="AX16" s="36"/>
      <c r="AY16" s="13"/>
      <c r="AZ16" s="12"/>
      <c r="BA16" s="23"/>
      <c r="BB16" s="16">
        <f t="shared" si="13"/>
        <v>0</v>
      </c>
      <c r="BC16" s="20"/>
      <c r="BD16" s="16">
        <f t="shared" si="14"/>
        <v>0</v>
      </c>
      <c r="BE16" s="20"/>
      <c r="BF16" s="16">
        <f t="shared" si="15"/>
        <v>0</v>
      </c>
      <c r="BG16" s="20"/>
      <c r="BH16" s="20"/>
      <c r="BI16" s="20">
        <v>1</v>
      </c>
      <c r="BJ16" s="20">
        <v>1</v>
      </c>
      <c r="BK16" s="20">
        <v>1</v>
      </c>
      <c r="BL16" s="17">
        <f t="shared" si="16"/>
        <v>3</v>
      </c>
      <c r="BM16" s="16">
        <f t="shared" si="17"/>
        <v>0</v>
      </c>
      <c r="BN16" s="20"/>
      <c r="BO16" s="20"/>
      <c r="BP16" s="22" t="e">
        <f t="shared" si="18"/>
        <v>#DIV/0!</v>
      </c>
      <c r="BQ16" s="21">
        <v>0</v>
      </c>
      <c r="BR16" s="20">
        <v>1</v>
      </c>
      <c r="BS16" s="16">
        <f t="shared" si="19"/>
        <v>2</v>
      </c>
      <c r="BT16" s="20"/>
      <c r="BU16" s="16">
        <f t="shared" si="20"/>
        <v>0</v>
      </c>
      <c r="BV16" s="20"/>
      <c r="BW16" s="16">
        <f t="shared" si="21"/>
        <v>0</v>
      </c>
      <c r="BX16" s="20"/>
      <c r="BY16" s="16">
        <f t="shared" si="22"/>
        <v>0</v>
      </c>
      <c r="BZ16" s="20"/>
      <c r="CA16" s="16">
        <f t="shared" si="23"/>
        <v>0</v>
      </c>
      <c r="CB16" s="20"/>
      <c r="CC16" s="16">
        <f t="shared" si="24"/>
        <v>0</v>
      </c>
      <c r="CD16" s="20">
        <v>1</v>
      </c>
      <c r="CE16" s="16">
        <f t="shared" si="25"/>
        <v>0.5</v>
      </c>
      <c r="CF16" s="18">
        <f t="shared" si="26"/>
        <v>5</v>
      </c>
    </row>
    <row r="17" spans="1:84" ht="15.75">
      <c r="A17" s="35" t="s">
        <v>10</v>
      </c>
      <c r="B17" s="34">
        <v>45.8</v>
      </c>
      <c r="C17" s="33">
        <v>532</v>
      </c>
      <c r="D17" s="32">
        <v>375.9</v>
      </c>
      <c r="E17" s="31">
        <f t="shared" si="0"/>
        <v>0.29340166559897496</v>
      </c>
      <c r="F17" s="17" t="s">
        <v>2</v>
      </c>
      <c r="G17" s="16">
        <f aca="true" t="shared" si="28" ref="G17:G23">IF(E17&lt;=0.1,1,0)</f>
        <v>0</v>
      </c>
      <c r="H17" s="20">
        <v>927.1</v>
      </c>
      <c r="I17" s="20">
        <v>1011</v>
      </c>
      <c r="J17" s="22">
        <f t="shared" si="27"/>
        <v>0.9170128585558853</v>
      </c>
      <c r="K17" s="17" t="s">
        <v>1</v>
      </c>
      <c r="L17" s="16">
        <f t="shared" si="3"/>
        <v>1</v>
      </c>
      <c r="M17" s="30">
        <v>120.9</v>
      </c>
      <c r="N17" s="30">
        <v>565.4</v>
      </c>
      <c r="O17" s="29">
        <f t="shared" si="4"/>
        <v>0.21383091616554653</v>
      </c>
      <c r="P17" s="17" t="s">
        <v>1</v>
      </c>
      <c r="Q17" s="16">
        <f t="shared" si="5"/>
        <v>1</v>
      </c>
      <c r="R17" s="23"/>
      <c r="S17" s="17"/>
      <c r="T17" s="16"/>
      <c r="U17" s="20">
        <v>0</v>
      </c>
      <c r="V17" s="20">
        <v>557.2</v>
      </c>
      <c r="W17" s="22">
        <f t="shared" si="6"/>
        <v>0</v>
      </c>
      <c r="X17" s="16">
        <f t="shared" si="7"/>
        <v>-1</v>
      </c>
      <c r="Y17" s="27">
        <v>432.7</v>
      </c>
      <c r="Z17" s="20">
        <v>432.7</v>
      </c>
      <c r="AA17" s="28">
        <f t="shared" si="8"/>
        <v>1</v>
      </c>
      <c r="AB17" s="16">
        <f t="shared" si="9"/>
        <v>1</v>
      </c>
      <c r="AC17" s="26">
        <v>156.2</v>
      </c>
      <c r="AD17" s="25">
        <v>234.4</v>
      </c>
      <c r="AE17" s="28">
        <f t="shared" si="10"/>
        <v>0.6663822525597269</v>
      </c>
      <c r="AF17" s="16">
        <f t="shared" si="11"/>
        <v>0</v>
      </c>
      <c r="AG17" s="27"/>
      <c r="AH17" s="26"/>
      <c r="AI17" s="25"/>
      <c r="AJ17" s="25"/>
      <c r="AK17" s="15"/>
      <c r="AL17" s="14"/>
      <c r="AM17" s="20"/>
      <c r="AN17" s="20"/>
      <c r="AO17" s="24"/>
      <c r="AP17" s="20"/>
      <c r="AQ17" s="13"/>
      <c r="AR17" s="12"/>
      <c r="AS17" s="20"/>
      <c r="AT17" s="16">
        <f t="shared" si="12"/>
        <v>0</v>
      </c>
      <c r="AU17" s="36"/>
      <c r="AV17" s="20"/>
      <c r="AW17" s="20"/>
      <c r="AX17" s="20"/>
      <c r="AY17" s="13"/>
      <c r="AZ17" s="12"/>
      <c r="BA17" s="23"/>
      <c r="BB17" s="16">
        <f t="shared" si="13"/>
        <v>0</v>
      </c>
      <c r="BC17" s="20"/>
      <c r="BD17" s="16">
        <f t="shared" si="14"/>
        <v>0</v>
      </c>
      <c r="BE17" s="20">
        <v>1</v>
      </c>
      <c r="BF17" s="16">
        <f t="shared" si="15"/>
        <v>-1</v>
      </c>
      <c r="BG17" s="20"/>
      <c r="BH17" s="20"/>
      <c r="BI17" s="20">
        <v>1</v>
      </c>
      <c r="BJ17" s="20">
        <v>1</v>
      </c>
      <c r="BK17" s="20">
        <v>1</v>
      </c>
      <c r="BL17" s="17">
        <f t="shared" si="16"/>
        <v>3</v>
      </c>
      <c r="BM17" s="16">
        <f t="shared" si="17"/>
        <v>0</v>
      </c>
      <c r="BN17" s="20"/>
      <c r="BO17" s="20"/>
      <c r="BP17" s="22" t="e">
        <f t="shared" si="18"/>
        <v>#DIV/0!</v>
      </c>
      <c r="BQ17" s="21">
        <v>0</v>
      </c>
      <c r="BR17" s="20"/>
      <c r="BS17" s="16">
        <f t="shared" si="19"/>
        <v>0</v>
      </c>
      <c r="BT17" s="20"/>
      <c r="BU17" s="16">
        <f t="shared" si="20"/>
        <v>0</v>
      </c>
      <c r="BV17" s="20"/>
      <c r="BW17" s="16">
        <f t="shared" si="21"/>
        <v>0</v>
      </c>
      <c r="BX17" s="20"/>
      <c r="BY17" s="16">
        <f t="shared" si="22"/>
        <v>0</v>
      </c>
      <c r="BZ17" s="20"/>
      <c r="CA17" s="16">
        <f t="shared" si="23"/>
        <v>0</v>
      </c>
      <c r="CB17" s="20"/>
      <c r="CC17" s="16">
        <f t="shared" si="24"/>
        <v>0</v>
      </c>
      <c r="CD17" s="20"/>
      <c r="CE17" s="16">
        <f t="shared" si="25"/>
        <v>0</v>
      </c>
      <c r="CF17" s="18">
        <f t="shared" si="26"/>
        <v>1</v>
      </c>
    </row>
    <row r="18" spans="1:84" ht="15.75">
      <c r="A18" s="35" t="s">
        <v>9</v>
      </c>
      <c r="B18" s="34">
        <v>-1432.2</v>
      </c>
      <c r="C18" s="33">
        <v>1961.4</v>
      </c>
      <c r="D18" s="32">
        <v>1897.2</v>
      </c>
      <c r="E18" s="31">
        <f t="shared" si="0"/>
        <v>-22.308411214953257</v>
      </c>
      <c r="F18" s="17" t="s">
        <v>6</v>
      </c>
      <c r="G18" s="16">
        <f t="shared" si="28"/>
        <v>1</v>
      </c>
      <c r="H18" s="20">
        <v>725.9</v>
      </c>
      <c r="I18" s="20">
        <v>774</v>
      </c>
      <c r="J18" s="22">
        <f t="shared" si="27"/>
        <v>0.9378552971576227</v>
      </c>
      <c r="K18" s="17" t="s">
        <v>1</v>
      </c>
      <c r="L18" s="16">
        <f t="shared" si="3"/>
        <v>1</v>
      </c>
      <c r="M18" s="30">
        <v>82.8</v>
      </c>
      <c r="N18" s="30">
        <v>431.1</v>
      </c>
      <c r="O18" s="29">
        <f t="shared" si="4"/>
        <v>0.19206680584551147</v>
      </c>
      <c r="P18" s="17" t="s">
        <v>1</v>
      </c>
      <c r="Q18" s="16">
        <f t="shared" si="5"/>
        <v>1</v>
      </c>
      <c r="R18" s="23"/>
      <c r="S18" s="17"/>
      <c r="T18" s="16"/>
      <c r="U18" s="20">
        <v>0</v>
      </c>
      <c r="V18" s="20">
        <v>468.6</v>
      </c>
      <c r="W18" s="22">
        <f t="shared" si="6"/>
        <v>0</v>
      </c>
      <c r="X18" s="16">
        <f t="shared" si="7"/>
        <v>-1</v>
      </c>
      <c r="Y18" s="27">
        <v>184</v>
      </c>
      <c r="Z18" s="20">
        <v>147.4</v>
      </c>
      <c r="AA18" s="28">
        <f t="shared" si="8"/>
        <v>1.248303934871099</v>
      </c>
      <c r="AB18" s="16">
        <f t="shared" si="9"/>
        <v>0</v>
      </c>
      <c r="AC18" s="26">
        <v>64.2</v>
      </c>
      <c r="AD18" s="25">
        <v>89.4</v>
      </c>
      <c r="AE18" s="28">
        <f t="shared" si="10"/>
        <v>0.7181208053691275</v>
      </c>
      <c r="AF18" s="16">
        <f t="shared" si="11"/>
        <v>0</v>
      </c>
      <c r="AG18" s="27"/>
      <c r="AH18" s="26"/>
      <c r="AI18" s="25"/>
      <c r="AJ18" s="25"/>
      <c r="AK18" s="15"/>
      <c r="AL18" s="14"/>
      <c r="AM18" s="20"/>
      <c r="AN18" s="20"/>
      <c r="AO18" s="24"/>
      <c r="AP18" s="20"/>
      <c r="AQ18" s="13"/>
      <c r="AR18" s="12"/>
      <c r="AS18" s="20"/>
      <c r="AT18" s="16">
        <f t="shared" si="12"/>
        <v>0</v>
      </c>
      <c r="AU18" s="20"/>
      <c r="AV18" s="20"/>
      <c r="AW18" s="20"/>
      <c r="AX18" s="20"/>
      <c r="AY18" s="13"/>
      <c r="AZ18" s="12"/>
      <c r="BA18" s="23"/>
      <c r="BB18" s="16">
        <f t="shared" si="13"/>
        <v>0</v>
      </c>
      <c r="BC18" s="20"/>
      <c r="BD18" s="16">
        <f t="shared" si="14"/>
        <v>0</v>
      </c>
      <c r="BE18" s="20"/>
      <c r="BF18" s="16">
        <f t="shared" si="15"/>
        <v>0</v>
      </c>
      <c r="BG18" s="20"/>
      <c r="BH18" s="20"/>
      <c r="BI18" s="20">
        <v>1</v>
      </c>
      <c r="BJ18" s="20">
        <v>1</v>
      </c>
      <c r="BK18" s="20">
        <v>1</v>
      </c>
      <c r="BL18" s="17">
        <f t="shared" si="16"/>
        <v>3</v>
      </c>
      <c r="BM18" s="16">
        <f t="shared" si="17"/>
        <v>0</v>
      </c>
      <c r="BN18" s="20"/>
      <c r="BO18" s="20"/>
      <c r="BP18" s="22" t="e">
        <f t="shared" si="18"/>
        <v>#DIV/0!</v>
      </c>
      <c r="BQ18" s="21">
        <v>0</v>
      </c>
      <c r="BR18" s="20">
        <v>1</v>
      </c>
      <c r="BS18" s="16">
        <f t="shared" si="19"/>
        <v>2</v>
      </c>
      <c r="BT18" s="20">
        <v>1</v>
      </c>
      <c r="BU18" s="16">
        <f t="shared" si="20"/>
        <v>0.5</v>
      </c>
      <c r="BV18" s="20">
        <v>1</v>
      </c>
      <c r="BW18" s="16">
        <f t="shared" si="21"/>
        <v>0.5</v>
      </c>
      <c r="BX18" s="20"/>
      <c r="BY18" s="16">
        <f t="shared" si="22"/>
        <v>0</v>
      </c>
      <c r="BZ18" s="20">
        <v>1</v>
      </c>
      <c r="CA18" s="16">
        <f t="shared" si="23"/>
        <v>0.5</v>
      </c>
      <c r="CB18" s="20"/>
      <c r="CC18" s="16">
        <f t="shared" si="24"/>
        <v>0</v>
      </c>
      <c r="CD18" s="20">
        <v>1</v>
      </c>
      <c r="CE18" s="16">
        <f t="shared" si="25"/>
        <v>0.5</v>
      </c>
      <c r="CF18" s="18">
        <f t="shared" si="26"/>
        <v>6</v>
      </c>
    </row>
    <row r="19" spans="1:84" ht="15.75">
      <c r="A19" s="35" t="s">
        <v>8</v>
      </c>
      <c r="B19" s="34">
        <v>-1441.7</v>
      </c>
      <c r="C19" s="33">
        <v>3232.7</v>
      </c>
      <c r="D19" s="32">
        <v>1922.4</v>
      </c>
      <c r="E19" s="31">
        <f t="shared" si="0"/>
        <v>-1.1002823780813558</v>
      </c>
      <c r="F19" s="17" t="s">
        <v>2</v>
      </c>
      <c r="G19" s="16">
        <f t="shared" si="28"/>
        <v>1</v>
      </c>
      <c r="H19" s="20">
        <v>1285.9</v>
      </c>
      <c r="I19" s="20">
        <v>1286</v>
      </c>
      <c r="J19" s="22">
        <f t="shared" si="27"/>
        <v>0.9999222395023328</v>
      </c>
      <c r="K19" s="17" t="s">
        <v>1</v>
      </c>
      <c r="L19" s="16">
        <f t="shared" si="3"/>
        <v>1</v>
      </c>
      <c r="M19" s="30">
        <v>181.5</v>
      </c>
      <c r="N19" s="30">
        <v>748.2</v>
      </c>
      <c r="O19" s="29">
        <f t="shared" si="4"/>
        <v>0.24258219727345628</v>
      </c>
      <c r="P19" s="17" t="s">
        <v>1</v>
      </c>
      <c r="Q19" s="16">
        <f t="shared" si="5"/>
        <v>1</v>
      </c>
      <c r="R19" s="23"/>
      <c r="S19" s="17"/>
      <c r="T19" s="16"/>
      <c r="U19" s="20">
        <v>0</v>
      </c>
      <c r="V19" s="20">
        <v>1734.9</v>
      </c>
      <c r="W19" s="22">
        <f t="shared" si="6"/>
        <v>0</v>
      </c>
      <c r="X19" s="16">
        <f t="shared" si="7"/>
        <v>-1</v>
      </c>
      <c r="Y19" s="27">
        <v>3784.4</v>
      </c>
      <c r="Z19" s="20">
        <v>3384.4</v>
      </c>
      <c r="AA19" s="28">
        <f t="shared" si="8"/>
        <v>1.1181893393215931</v>
      </c>
      <c r="AB19" s="16">
        <f t="shared" si="9"/>
        <v>0.5</v>
      </c>
      <c r="AC19" s="26">
        <v>1310.3</v>
      </c>
      <c r="AD19" s="25">
        <v>1611.7</v>
      </c>
      <c r="AE19" s="28">
        <f t="shared" si="10"/>
        <v>0.8129924923993298</v>
      </c>
      <c r="AF19" s="16">
        <f t="shared" si="11"/>
        <v>0</v>
      </c>
      <c r="AG19" s="27"/>
      <c r="AH19" s="26"/>
      <c r="AI19" s="25"/>
      <c r="AJ19" s="25"/>
      <c r="AK19" s="15"/>
      <c r="AL19" s="14"/>
      <c r="AM19" s="20"/>
      <c r="AN19" s="20"/>
      <c r="AO19" s="24"/>
      <c r="AP19" s="20"/>
      <c r="AQ19" s="13"/>
      <c r="AR19" s="12"/>
      <c r="AS19" s="20"/>
      <c r="AT19" s="16">
        <f t="shared" si="12"/>
        <v>0</v>
      </c>
      <c r="AU19" s="20"/>
      <c r="AV19" s="20"/>
      <c r="AW19" s="20"/>
      <c r="AX19" s="20"/>
      <c r="AY19" s="13"/>
      <c r="AZ19" s="12"/>
      <c r="BA19" s="23"/>
      <c r="BB19" s="16">
        <f t="shared" si="13"/>
        <v>0</v>
      </c>
      <c r="BC19" s="20"/>
      <c r="BD19" s="16">
        <f t="shared" si="14"/>
        <v>0</v>
      </c>
      <c r="BE19" s="20"/>
      <c r="BF19" s="16">
        <f t="shared" si="15"/>
        <v>0</v>
      </c>
      <c r="BG19" s="20"/>
      <c r="BH19" s="20"/>
      <c r="BI19" s="20">
        <v>1</v>
      </c>
      <c r="BJ19" s="20">
        <v>1</v>
      </c>
      <c r="BK19" s="20">
        <v>1</v>
      </c>
      <c r="BL19" s="17">
        <f t="shared" si="16"/>
        <v>3</v>
      </c>
      <c r="BM19" s="16">
        <f t="shared" si="17"/>
        <v>0</v>
      </c>
      <c r="BN19" s="20"/>
      <c r="BO19" s="20"/>
      <c r="BP19" s="22" t="e">
        <f t="shared" si="18"/>
        <v>#DIV/0!</v>
      </c>
      <c r="BQ19" s="21">
        <v>0</v>
      </c>
      <c r="BR19" s="20"/>
      <c r="BS19" s="16">
        <f t="shared" si="19"/>
        <v>0</v>
      </c>
      <c r="BT19" s="20"/>
      <c r="BU19" s="16">
        <f t="shared" si="20"/>
        <v>0</v>
      </c>
      <c r="BV19" s="20"/>
      <c r="BW19" s="16">
        <f t="shared" si="21"/>
        <v>0</v>
      </c>
      <c r="BX19" s="20"/>
      <c r="BY19" s="16">
        <f t="shared" si="22"/>
        <v>0</v>
      </c>
      <c r="BZ19" s="20">
        <v>1</v>
      </c>
      <c r="CA19" s="16">
        <f t="shared" si="23"/>
        <v>0.5</v>
      </c>
      <c r="CB19" s="20"/>
      <c r="CC19" s="16">
        <f t="shared" si="24"/>
        <v>0</v>
      </c>
      <c r="CD19" s="20">
        <v>1</v>
      </c>
      <c r="CE19" s="16">
        <f t="shared" si="25"/>
        <v>0.5</v>
      </c>
      <c r="CF19" s="18">
        <f t="shared" si="26"/>
        <v>3.5</v>
      </c>
    </row>
    <row r="20" spans="1:84" ht="15.75">
      <c r="A20" s="35" t="s">
        <v>7</v>
      </c>
      <c r="B20" s="34">
        <v>-38.2</v>
      </c>
      <c r="C20" s="33">
        <v>407</v>
      </c>
      <c r="D20" s="32">
        <v>332.3</v>
      </c>
      <c r="E20" s="31">
        <f t="shared" si="0"/>
        <v>-0.5113788487282465</v>
      </c>
      <c r="F20" s="17" t="s">
        <v>6</v>
      </c>
      <c r="G20" s="16">
        <f t="shared" si="28"/>
        <v>1</v>
      </c>
      <c r="H20" s="20">
        <v>671.4</v>
      </c>
      <c r="I20" s="20">
        <v>772</v>
      </c>
      <c r="J20" s="22">
        <f t="shared" si="27"/>
        <v>0.8696891191709845</v>
      </c>
      <c r="K20" s="17" t="s">
        <v>1</v>
      </c>
      <c r="L20" s="16">
        <f t="shared" si="3"/>
        <v>1</v>
      </c>
      <c r="M20" s="30">
        <v>99</v>
      </c>
      <c r="N20" s="30">
        <v>417.1</v>
      </c>
      <c r="O20" s="29">
        <f t="shared" si="4"/>
        <v>0.23735315272116997</v>
      </c>
      <c r="P20" s="17" t="s">
        <v>1</v>
      </c>
      <c r="Q20" s="16">
        <f t="shared" si="5"/>
        <v>1</v>
      </c>
      <c r="R20" s="23"/>
      <c r="S20" s="17"/>
      <c r="T20" s="16"/>
      <c r="U20" s="20">
        <v>0</v>
      </c>
      <c r="V20" s="20">
        <v>348.2</v>
      </c>
      <c r="W20" s="22">
        <f t="shared" si="6"/>
        <v>0</v>
      </c>
      <c r="X20" s="16">
        <f t="shared" si="7"/>
        <v>-1</v>
      </c>
      <c r="Y20" s="27">
        <v>132.2</v>
      </c>
      <c r="Z20" s="20">
        <v>132.2</v>
      </c>
      <c r="AA20" s="28">
        <f t="shared" si="8"/>
        <v>1</v>
      </c>
      <c r="AB20" s="16">
        <f t="shared" si="9"/>
        <v>1</v>
      </c>
      <c r="AC20" s="26">
        <v>74.7</v>
      </c>
      <c r="AD20" s="25">
        <v>46.7</v>
      </c>
      <c r="AE20" s="28">
        <f t="shared" si="10"/>
        <v>1.5995717344753746</v>
      </c>
      <c r="AF20" s="16">
        <f t="shared" si="11"/>
        <v>0</v>
      </c>
      <c r="AG20" s="27"/>
      <c r="AH20" s="26"/>
      <c r="AI20" s="25"/>
      <c r="AJ20" s="25"/>
      <c r="AK20" s="15"/>
      <c r="AL20" s="14"/>
      <c r="AM20" s="20"/>
      <c r="AN20" s="20"/>
      <c r="AO20" s="24"/>
      <c r="AP20" s="20"/>
      <c r="AQ20" s="13"/>
      <c r="AR20" s="12"/>
      <c r="AS20" s="20"/>
      <c r="AT20" s="16">
        <f t="shared" si="12"/>
        <v>0</v>
      </c>
      <c r="AU20" s="20"/>
      <c r="AV20" s="20"/>
      <c r="AW20" s="20"/>
      <c r="AX20" s="20"/>
      <c r="AY20" s="13"/>
      <c r="AZ20" s="12"/>
      <c r="BA20" s="23"/>
      <c r="BB20" s="16">
        <f t="shared" si="13"/>
        <v>0</v>
      </c>
      <c r="BC20" s="20"/>
      <c r="BD20" s="16">
        <f t="shared" si="14"/>
        <v>0</v>
      </c>
      <c r="BE20" s="20"/>
      <c r="BF20" s="16">
        <f t="shared" si="15"/>
        <v>0</v>
      </c>
      <c r="BG20" s="20"/>
      <c r="BH20" s="20"/>
      <c r="BI20" s="20">
        <v>1</v>
      </c>
      <c r="BJ20" s="20">
        <v>1</v>
      </c>
      <c r="BK20" s="20">
        <v>1</v>
      </c>
      <c r="BL20" s="17">
        <f t="shared" si="16"/>
        <v>3</v>
      </c>
      <c r="BM20" s="16">
        <f t="shared" si="17"/>
        <v>0</v>
      </c>
      <c r="BN20" s="20"/>
      <c r="BO20" s="20"/>
      <c r="BP20" s="22" t="e">
        <f t="shared" si="18"/>
        <v>#DIV/0!</v>
      </c>
      <c r="BQ20" s="21">
        <v>0</v>
      </c>
      <c r="BR20" s="20"/>
      <c r="BS20" s="16">
        <f t="shared" si="19"/>
        <v>0</v>
      </c>
      <c r="BT20" s="20">
        <v>1</v>
      </c>
      <c r="BU20" s="16">
        <f t="shared" si="20"/>
        <v>0.5</v>
      </c>
      <c r="BV20" s="20">
        <v>1</v>
      </c>
      <c r="BW20" s="16">
        <f t="shared" si="21"/>
        <v>0.5</v>
      </c>
      <c r="BX20" s="20"/>
      <c r="BY20" s="16">
        <f t="shared" si="22"/>
        <v>0</v>
      </c>
      <c r="BZ20" s="20">
        <v>1</v>
      </c>
      <c r="CA20" s="16">
        <f t="shared" si="23"/>
        <v>0.5</v>
      </c>
      <c r="CB20" s="20"/>
      <c r="CC20" s="16">
        <f t="shared" si="24"/>
        <v>0</v>
      </c>
      <c r="CD20" s="20">
        <v>1</v>
      </c>
      <c r="CE20" s="16">
        <f t="shared" si="25"/>
        <v>0.5</v>
      </c>
      <c r="CF20" s="18">
        <f t="shared" si="26"/>
        <v>5</v>
      </c>
    </row>
    <row r="21" spans="1:84" ht="15.75">
      <c r="A21" s="35" t="s">
        <v>5</v>
      </c>
      <c r="B21" s="34">
        <v>253.3</v>
      </c>
      <c r="C21" s="33">
        <v>691.7</v>
      </c>
      <c r="D21" s="32">
        <v>383</v>
      </c>
      <c r="E21" s="31">
        <f t="shared" si="0"/>
        <v>0.8205377389050857</v>
      </c>
      <c r="F21" s="17" t="s">
        <v>2</v>
      </c>
      <c r="G21" s="16">
        <f t="shared" si="28"/>
        <v>0</v>
      </c>
      <c r="H21" s="20">
        <v>1021.3</v>
      </c>
      <c r="I21" s="20">
        <v>1090</v>
      </c>
      <c r="J21" s="22">
        <f t="shared" si="27"/>
        <v>0.9369724770642202</v>
      </c>
      <c r="K21" s="17" t="s">
        <v>1</v>
      </c>
      <c r="L21" s="16">
        <f t="shared" si="3"/>
        <v>1</v>
      </c>
      <c r="M21" s="30">
        <v>184</v>
      </c>
      <c r="N21" s="30">
        <v>546.6</v>
      </c>
      <c r="O21" s="29">
        <f t="shared" si="4"/>
        <v>0.3366264178558361</v>
      </c>
      <c r="P21" s="17" t="s">
        <v>1</v>
      </c>
      <c r="Q21" s="16">
        <f t="shared" si="5"/>
        <v>1</v>
      </c>
      <c r="R21" s="23"/>
      <c r="S21" s="17"/>
      <c r="T21" s="16"/>
      <c r="U21" s="20">
        <v>0</v>
      </c>
      <c r="V21" s="20">
        <v>904.7</v>
      </c>
      <c r="W21" s="22">
        <f t="shared" si="6"/>
        <v>0</v>
      </c>
      <c r="X21" s="16">
        <f t="shared" si="7"/>
        <v>-1</v>
      </c>
      <c r="Y21" s="27">
        <v>717</v>
      </c>
      <c r="Z21" s="20">
        <v>717</v>
      </c>
      <c r="AA21" s="28">
        <f t="shared" si="8"/>
        <v>1</v>
      </c>
      <c r="AB21" s="16">
        <f t="shared" si="9"/>
        <v>1</v>
      </c>
      <c r="AC21" s="26">
        <v>308.7</v>
      </c>
      <c r="AD21" s="25">
        <v>322.5</v>
      </c>
      <c r="AE21" s="28">
        <f t="shared" si="10"/>
        <v>0.9572093023255813</v>
      </c>
      <c r="AF21" s="16">
        <f t="shared" si="11"/>
        <v>0</v>
      </c>
      <c r="AG21" s="27"/>
      <c r="AH21" s="26"/>
      <c r="AI21" s="25"/>
      <c r="AJ21" s="25"/>
      <c r="AK21" s="15"/>
      <c r="AL21" s="14"/>
      <c r="AM21" s="20"/>
      <c r="AN21" s="20"/>
      <c r="AO21" s="24"/>
      <c r="AP21" s="20"/>
      <c r="AQ21" s="13"/>
      <c r="AR21" s="12"/>
      <c r="AS21" s="20"/>
      <c r="AT21" s="16">
        <f t="shared" si="12"/>
        <v>0</v>
      </c>
      <c r="AU21" s="20"/>
      <c r="AV21" s="20"/>
      <c r="AW21" s="20"/>
      <c r="AX21" s="20"/>
      <c r="AY21" s="13"/>
      <c r="AZ21" s="12"/>
      <c r="BA21" s="23"/>
      <c r="BB21" s="16">
        <f t="shared" si="13"/>
        <v>0</v>
      </c>
      <c r="BC21" s="20"/>
      <c r="BD21" s="16">
        <f t="shared" si="14"/>
        <v>0</v>
      </c>
      <c r="BE21" s="20"/>
      <c r="BF21" s="16">
        <f t="shared" si="15"/>
        <v>0</v>
      </c>
      <c r="BG21" s="20"/>
      <c r="BH21" s="20"/>
      <c r="BI21" s="20">
        <v>1</v>
      </c>
      <c r="BJ21" s="20">
        <v>1</v>
      </c>
      <c r="BK21" s="20">
        <v>1</v>
      </c>
      <c r="BL21" s="17">
        <f t="shared" si="16"/>
        <v>3</v>
      </c>
      <c r="BM21" s="16">
        <f t="shared" si="17"/>
        <v>0</v>
      </c>
      <c r="BN21" s="20"/>
      <c r="BO21" s="20"/>
      <c r="BP21" s="22" t="e">
        <f t="shared" si="18"/>
        <v>#DIV/0!</v>
      </c>
      <c r="BQ21" s="21">
        <v>0</v>
      </c>
      <c r="BR21" s="20"/>
      <c r="BS21" s="16">
        <f t="shared" si="19"/>
        <v>0</v>
      </c>
      <c r="BT21" s="20">
        <v>1</v>
      </c>
      <c r="BU21" s="16">
        <f t="shared" si="20"/>
        <v>0.5</v>
      </c>
      <c r="BV21" s="20"/>
      <c r="BW21" s="16">
        <f t="shared" si="21"/>
        <v>0</v>
      </c>
      <c r="BX21" s="20"/>
      <c r="BY21" s="16">
        <f t="shared" si="22"/>
        <v>0</v>
      </c>
      <c r="BZ21" s="20"/>
      <c r="CA21" s="16">
        <f t="shared" si="23"/>
        <v>0</v>
      </c>
      <c r="CB21" s="20"/>
      <c r="CC21" s="16">
        <f t="shared" si="24"/>
        <v>0</v>
      </c>
      <c r="CD21" s="20">
        <v>1</v>
      </c>
      <c r="CE21" s="16">
        <f t="shared" si="25"/>
        <v>0.5</v>
      </c>
      <c r="CF21" s="18">
        <f t="shared" si="26"/>
        <v>3</v>
      </c>
    </row>
    <row r="22" spans="1:84" ht="15.75">
      <c r="A22" s="35" t="s">
        <v>4</v>
      </c>
      <c r="B22" s="34">
        <v>-424.9</v>
      </c>
      <c r="C22" s="33">
        <v>727.3</v>
      </c>
      <c r="D22" s="32">
        <v>642.5</v>
      </c>
      <c r="E22" s="31">
        <f t="shared" si="0"/>
        <v>-5.0106132075471725</v>
      </c>
      <c r="F22" s="17" t="s">
        <v>2</v>
      </c>
      <c r="G22" s="16">
        <f t="shared" si="28"/>
        <v>1</v>
      </c>
      <c r="H22" s="20">
        <v>624.6</v>
      </c>
      <c r="I22" s="20">
        <v>775</v>
      </c>
      <c r="J22" s="22">
        <f t="shared" si="27"/>
        <v>0.8059354838709678</v>
      </c>
      <c r="K22" s="17" t="s">
        <v>1</v>
      </c>
      <c r="L22" s="16">
        <f t="shared" si="3"/>
        <v>1</v>
      </c>
      <c r="M22" s="30">
        <v>47.5</v>
      </c>
      <c r="N22" s="30">
        <v>411.3</v>
      </c>
      <c r="O22" s="29">
        <f t="shared" si="4"/>
        <v>0.11548747872599076</v>
      </c>
      <c r="P22" s="17" t="s">
        <v>1</v>
      </c>
      <c r="Q22" s="16">
        <f t="shared" si="5"/>
        <v>1</v>
      </c>
      <c r="R22" s="23"/>
      <c r="S22" s="17"/>
      <c r="T22" s="16"/>
      <c r="U22" s="20">
        <v>0</v>
      </c>
      <c r="V22" s="20">
        <v>274.2</v>
      </c>
      <c r="W22" s="22">
        <f t="shared" si="6"/>
        <v>0</v>
      </c>
      <c r="X22" s="16">
        <f t="shared" si="7"/>
        <v>-1</v>
      </c>
      <c r="Y22" s="27">
        <v>209.9</v>
      </c>
      <c r="Z22" s="20">
        <v>209.9</v>
      </c>
      <c r="AA22" s="28">
        <f t="shared" si="8"/>
        <v>1</v>
      </c>
      <c r="AB22" s="16">
        <f t="shared" si="9"/>
        <v>1</v>
      </c>
      <c r="AC22" s="26">
        <v>84.8</v>
      </c>
      <c r="AD22" s="25">
        <v>81.5</v>
      </c>
      <c r="AE22" s="28">
        <f t="shared" si="10"/>
        <v>1.0404907975460123</v>
      </c>
      <c r="AF22" s="16">
        <f t="shared" si="11"/>
        <v>0</v>
      </c>
      <c r="AG22" s="27"/>
      <c r="AH22" s="26"/>
      <c r="AI22" s="25"/>
      <c r="AJ22" s="25"/>
      <c r="AK22" s="15"/>
      <c r="AL22" s="14"/>
      <c r="AM22" s="20"/>
      <c r="AN22" s="20"/>
      <c r="AO22" s="24"/>
      <c r="AP22" s="20"/>
      <c r="AQ22" s="13"/>
      <c r="AR22" s="12"/>
      <c r="AS22" s="20"/>
      <c r="AT22" s="16">
        <f t="shared" si="12"/>
        <v>0</v>
      </c>
      <c r="AU22" s="20"/>
      <c r="AV22" s="20"/>
      <c r="AW22" s="20"/>
      <c r="AX22" s="20"/>
      <c r="AY22" s="13"/>
      <c r="AZ22" s="12"/>
      <c r="BA22" s="23"/>
      <c r="BB22" s="16">
        <f t="shared" si="13"/>
        <v>0</v>
      </c>
      <c r="BC22" s="20"/>
      <c r="BD22" s="16">
        <f t="shared" si="14"/>
        <v>0</v>
      </c>
      <c r="BE22" s="20"/>
      <c r="BF22" s="16">
        <f t="shared" si="15"/>
        <v>0</v>
      </c>
      <c r="BG22" s="20"/>
      <c r="BH22" s="20"/>
      <c r="BI22" s="20"/>
      <c r="BJ22" s="20"/>
      <c r="BK22" s="20"/>
      <c r="BL22" s="17">
        <f t="shared" si="16"/>
        <v>0</v>
      </c>
      <c r="BM22" s="16">
        <f t="shared" si="17"/>
        <v>0</v>
      </c>
      <c r="BN22" s="20"/>
      <c r="BO22" s="20"/>
      <c r="BP22" s="22" t="e">
        <f t="shared" si="18"/>
        <v>#DIV/0!</v>
      </c>
      <c r="BQ22" s="21">
        <v>0</v>
      </c>
      <c r="BR22" s="20"/>
      <c r="BS22" s="16">
        <f t="shared" si="19"/>
        <v>0</v>
      </c>
      <c r="BT22" s="20"/>
      <c r="BU22" s="16">
        <f t="shared" si="20"/>
        <v>0</v>
      </c>
      <c r="BV22" s="20"/>
      <c r="BW22" s="16">
        <f t="shared" si="21"/>
        <v>0</v>
      </c>
      <c r="BX22" s="20"/>
      <c r="BY22" s="16">
        <f t="shared" si="22"/>
        <v>0</v>
      </c>
      <c r="BZ22" s="20"/>
      <c r="CA22" s="16">
        <f t="shared" si="23"/>
        <v>0</v>
      </c>
      <c r="CB22" s="20"/>
      <c r="CC22" s="16">
        <f t="shared" si="24"/>
        <v>0</v>
      </c>
      <c r="CD22" s="20">
        <v>1</v>
      </c>
      <c r="CE22" s="16">
        <f t="shared" si="25"/>
        <v>0.5</v>
      </c>
      <c r="CF22" s="18">
        <f t="shared" si="26"/>
        <v>3.5</v>
      </c>
    </row>
    <row r="23" spans="1:84" ht="15.75">
      <c r="A23" s="35" t="s">
        <v>3</v>
      </c>
      <c r="B23" s="34">
        <v>-324.2</v>
      </c>
      <c r="C23" s="33">
        <v>741.6</v>
      </c>
      <c r="D23" s="32">
        <v>547.1</v>
      </c>
      <c r="E23" s="31">
        <f t="shared" si="0"/>
        <v>-1.6668380462724934</v>
      </c>
      <c r="F23" s="17" t="s">
        <v>2</v>
      </c>
      <c r="G23" s="16">
        <f t="shared" si="28"/>
        <v>1</v>
      </c>
      <c r="H23" s="20">
        <v>689.3</v>
      </c>
      <c r="I23" s="20">
        <v>722</v>
      </c>
      <c r="J23" s="22">
        <f t="shared" si="27"/>
        <v>0.9547091412742381</v>
      </c>
      <c r="K23" s="17" t="s">
        <v>1</v>
      </c>
      <c r="L23" s="16">
        <f t="shared" si="3"/>
        <v>1</v>
      </c>
      <c r="M23" s="30">
        <v>95.5</v>
      </c>
      <c r="N23" s="30">
        <v>424.4</v>
      </c>
      <c r="O23" s="29">
        <f t="shared" si="4"/>
        <v>0.22502356267672008</v>
      </c>
      <c r="P23" s="17" t="s">
        <v>1</v>
      </c>
      <c r="Q23" s="16">
        <f t="shared" si="5"/>
        <v>1</v>
      </c>
      <c r="R23" s="23"/>
      <c r="S23" s="17"/>
      <c r="T23" s="16"/>
      <c r="U23" s="20">
        <v>0</v>
      </c>
      <c r="V23" s="20">
        <v>391.8</v>
      </c>
      <c r="W23" s="22">
        <f t="shared" si="6"/>
        <v>0</v>
      </c>
      <c r="X23" s="16">
        <f t="shared" si="7"/>
        <v>-1</v>
      </c>
      <c r="Y23" s="27">
        <v>488.2</v>
      </c>
      <c r="Z23" s="20">
        <v>488.2</v>
      </c>
      <c r="AA23" s="28">
        <f t="shared" si="8"/>
        <v>1</v>
      </c>
      <c r="AB23" s="16">
        <f t="shared" si="9"/>
        <v>1</v>
      </c>
      <c r="AC23" s="26">
        <v>194.6</v>
      </c>
      <c r="AD23" s="25">
        <v>225</v>
      </c>
      <c r="AE23" s="28">
        <f t="shared" si="10"/>
        <v>0.8648888888888888</v>
      </c>
      <c r="AF23" s="16">
        <f t="shared" si="11"/>
        <v>0</v>
      </c>
      <c r="AG23" s="27"/>
      <c r="AH23" s="26"/>
      <c r="AI23" s="25"/>
      <c r="AJ23" s="25"/>
      <c r="AK23" s="15"/>
      <c r="AL23" s="14"/>
      <c r="AM23" s="20"/>
      <c r="AN23" s="20"/>
      <c r="AO23" s="24"/>
      <c r="AP23" s="20"/>
      <c r="AQ23" s="13"/>
      <c r="AR23" s="12"/>
      <c r="AS23" s="20"/>
      <c r="AT23" s="16">
        <f t="shared" si="12"/>
        <v>0</v>
      </c>
      <c r="AU23" s="20"/>
      <c r="AV23" s="20"/>
      <c r="AW23" s="20"/>
      <c r="AX23" s="20"/>
      <c r="AY23" s="13"/>
      <c r="AZ23" s="12"/>
      <c r="BA23" s="23"/>
      <c r="BB23" s="16">
        <f t="shared" si="13"/>
        <v>0</v>
      </c>
      <c r="BC23" s="20"/>
      <c r="BD23" s="16">
        <f t="shared" si="14"/>
        <v>0</v>
      </c>
      <c r="BE23" s="20"/>
      <c r="BF23" s="16">
        <f t="shared" si="15"/>
        <v>0</v>
      </c>
      <c r="BG23" s="20"/>
      <c r="BH23" s="20"/>
      <c r="BI23" s="20">
        <v>1</v>
      </c>
      <c r="BJ23" s="20">
        <v>1</v>
      </c>
      <c r="BK23" s="20">
        <v>1</v>
      </c>
      <c r="BL23" s="17">
        <f t="shared" si="16"/>
        <v>3</v>
      </c>
      <c r="BM23" s="16">
        <f t="shared" si="17"/>
        <v>0</v>
      </c>
      <c r="BN23" s="20"/>
      <c r="BO23" s="20"/>
      <c r="BP23" s="22" t="e">
        <f t="shared" si="18"/>
        <v>#DIV/0!</v>
      </c>
      <c r="BQ23" s="21">
        <v>0</v>
      </c>
      <c r="BR23" s="20"/>
      <c r="BS23" s="16">
        <f t="shared" si="19"/>
        <v>0</v>
      </c>
      <c r="BT23" s="20">
        <v>1</v>
      </c>
      <c r="BU23" s="16">
        <f t="shared" si="20"/>
        <v>0.5</v>
      </c>
      <c r="BV23" s="19">
        <v>1</v>
      </c>
      <c r="BW23" s="16">
        <f t="shared" si="21"/>
        <v>0.5</v>
      </c>
      <c r="BX23" s="20"/>
      <c r="BY23" s="16">
        <f t="shared" si="22"/>
        <v>0</v>
      </c>
      <c r="BZ23" s="20">
        <v>1</v>
      </c>
      <c r="CA23" s="16">
        <f t="shared" si="23"/>
        <v>0.5</v>
      </c>
      <c r="CB23" s="20"/>
      <c r="CC23" s="16">
        <f t="shared" si="24"/>
        <v>0</v>
      </c>
      <c r="CD23" s="19">
        <v>1</v>
      </c>
      <c r="CE23" s="16">
        <f t="shared" si="25"/>
        <v>0.5</v>
      </c>
      <c r="CF23" s="18">
        <f t="shared" si="26"/>
        <v>5</v>
      </c>
    </row>
    <row r="24" spans="19:61" ht="12.75">
      <c r="S24" s="17" t="s">
        <v>0</v>
      </c>
      <c r="T24" s="16">
        <f>IF(R24&lt;=6,1,0)</f>
        <v>1</v>
      </c>
      <c r="AK24" s="15" t="e">
        <f>(AG24/AH24)/(AI24/AJ24)</f>
        <v>#DIV/0!</v>
      </c>
      <c r="AL24" s="14" t="e">
        <f>IF(AK24&gt;=1,1,0)</f>
        <v>#DIV/0!</v>
      </c>
      <c r="AQ24" s="13" t="e">
        <f>AM24/((AN24+AO24+AP24)/3)</f>
        <v>#DIV/0!</v>
      </c>
      <c r="AR24" s="12" t="e">
        <f>IF(AND(AQ24&gt;=0.7,AQ24&lt;=1.3),1,IF(OR(AND(AQ24&gt;=0.5,AQ24&lt;0.7),AND(AQ24&gt;1.3,AQ24&lt;=1.5)),0.5,0))</f>
        <v>#DIV/0!</v>
      </c>
      <c r="AZ24" s="12">
        <f>IF(AY24&lt;=1,1,0)</f>
        <v>1</v>
      </c>
      <c r="BI24" s="11"/>
    </row>
    <row r="26" ht="12.75">
      <c r="G26" s="10"/>
    </row>
  </sheetData>
  <sheetProtection/>
  <autoFilter ref="A4:CF23">
    <sortState ref="A5:CF26">
      <sortCondition sortBy="value" ref="A5:A26"/>
    </sortState>
  </autoFilter>
  <mergeCells count="25">
    <mergeCell ref="R3:T3"/>
    <mergeCell ref="U3:X3"/>
    <mergeCell ref="Y3:AB3"/>
    <mergeCell ref="AC3:AF3"/>
    <mergeCell ref="A3:A4"/>
    <mergeCell ref="B3:G3"/>
    <mergeCell ref="H3:L3"/>
    <mergeCell ref="M3:Q3"/>
    <mergeCell ref="BA3:BB3"/>
    <mergeCell ref="BC3:BD3"/>
    <mergeCell ref="BE3:BF3"/>
    <mergeCell ref="BG3:BM3"/>
    <mergeCell ref="AG3:AL3"/>
    <mergeCell ref="AM3:AR3"/>
    <mergeCell ref="AS3:AT3"/>
    <mergeCell ref="AU3:AZ3"/>
    <mergeCell ref="BN3:BQ3"/>
    <mergeCell ref="BR3:BS3"/>
    <mergeCell ref="CF3:CF4"/>
    <mergeCell ref="BT3:BU3"/>
    <mergeCell ref="BV3:BW3"/>
    <mergeCell ref="BX3:BY3"/>
    <mergeCell ref="BZ3:CA3"/>
    <mergeCell ref="CB3:CC3"/>
    <mergeCell ref="CD3:CE3"/>
  </mergeCells>
  <conditionalFormatting sqref="G26">
    <cfRule type="cellIs" priority="52" dxfId="0" operator="equal" stopIfTrue="1">
      <formula>1</formula>
    </cfRule>
  </conditionalFormatting>
  <conditionalFormatting sqref="G5:G23">
    <cfRule type="colorScale" priority="51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5:L23">
    <cfRule type="colorScale" priority="50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Q5:Q23">
    <cfRule type="colorScale" priority="49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T5:T24">
    <cfRule type="colorScale" priority="48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X5:X23">
    <cfRule type="colorScale" priority="47" dxfId="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B5:AB23">
    <cfRule type="colorScale" priority="2" dxfId="1">
      <colorScale>
        <cfvo type="min" val="0"/>
        <cfvo type="max"/>
        <color rgb="FFF06A77"/>
        <color rgb="FF6FCF7A"/>
      </colorScale>
    </cfRule>
    <cfRule type="colorScale" priority="3" dxfId="1">
      <colorScale>
        <cfvo type="min" val="0"/>
        <cfvo type="max"/>
        <color rgb="FFF06A77"/>
        <color rgb="FF61C85C"/>
      </colorScale>
    </cfRule>
    <cfRule type="colorScale" priority="4" dxfId="1">
      <colorScale>
        <cfvo type="min" val="0"/>
        <cfvo type="max"/>
        <color rgb="FFF06A77"/>
        <color rgb="FF3DD786"/>
      </colorScale>
    </cfRule>
    <cfRule type="colorScale" priority="46" dxfId="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F5:AF23">
    <cfRule type="colorScale" priority="45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T5:AT23">
    <cfRule type="colorScale" priority="44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B5:BF23">
    <cfRule type="colorScale" priority="43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U5:BU23">
    <cfRule type="colorScale" priority="42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W5:BW23">
    <cfRule type="colorScale" priority="41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Y5:BY23">
    <cfRule type="colorScale" priority="40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A5:CC23">
    <cfRule type="colorScale" priority="39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E5:CE23">
    <cfRule type="colorScale" priority="38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S5:BS23">
    <cfRule type="colorScale" priority="1" dxfId="1">
      <colorScale>
        <cfvo type="min" val="0"/>
        <cfvo type="max"/>
        <color rgb="FFF06A77"/>
        <color rgb="FF6FCF7A"/>
      </colorScale>
    </cfRule>
    <cfRule type="colorScale" priority="5" dxfId="1">
      <colorScale>
        <cfvo type="min" val="0"/>
        <cfvo type="max"/>
        <color rgb="FFFC7481"/>
        <color rgb="FF19E182"/>
      </colorScale>
    </cfRule>
    <cfRule type="colorScale" priority="6" dxfId="1">
      <colorScale>
        <cfvo type="min" val="0"/>
        <cfvo type="max"/>
        <color theme="6" tint="-0.24997000396251678"/>
        <color rgb="FFFC7481"/>
      </colorScale>
    </cfRule>
    <cfRule type="colorScale" priority="7" dxfId="1">
      <colorScale>
        <cfvo type="min" val="0"/>
        <cfvo type="max"/>
        <color rgb="FFFF5050"/>
        <color rgb="FF00CC66"/>
      </colorScale>
    </cfRule>
    <cfRule type="colorScale" priority="8" dxfId="1">
      <colorScale>
        <cfvo type="min" val="0"/>
        <cfvo type="max"/>
        <color rgb="FFFF5050"/>
        <color rgb="FF33CC33"/>
      </colorScale>
    </cfRule>
    <cfRule type="colorScale" priority="9" dxfId="1">
      <colorScale>
        <cfvo type="min" val="0"/>
        <cfvo type="max"/>
        <color rgb="FFFF5050"/>
        <color rgb="FF00CC99"/>
      </colorScale>
    </cfRule>
    <cfRule type="colorScale" priority="10" dxfId="1">
      <colorScale>
        <cfvo type="min" val="0"/>
        <cfvo type="max"/>
        <color rgb="FFFF5050"/>
        <color rgb="FF33CC33"/>
      </colorScale>
    </cfRule>
    <cfRule type="colorScale" priority="11" dxfId="1">
      <colorScale>
        <cfvo type="min" val="0"/>
        <cfvo type="max"/>
        <color rgb="FFFF0000"/>
        <color rgb="FF00B050"/>
      </colorScale>
    </cfRule>
    <cfRule type="colorScale" priority="16" dxfId="1">
      <colorScale>
        <cfvo type="min" val="0"/>
        <cfvo type="max"/>
        <color rgb="FFDE7889"/>
        <color rgb="FF78D2A1"/>
      </colorScale>
    </cfRule>
    <cfRule type="colorScale" priority="37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M5:BS23">
    <cfRule type="colorScale" priority="36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Q5:BQ23">
    <cfRule type="colorScale" priority="33" dxfId="1">
      <colorScale>
        <cfvo type="min" val="0"/>
        <cfvo type="max"/>
        <color rgb="FFFFFF00"/>
        <color rgb="FFFFEF9C"/>
      </colorScale>
    </cfRule>
    <cfRule type="colorScale" priority="35" dxfId="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B5:CC23">
    <cfRule type="colorScale" priority="34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Q19">
    <cfRule type="colorScale" priority="32" dxfId="1">
      <colorScale>
        <cfvo type="min" val="0"/>
        <cfvo type="max"/>
        <color rgb="FFFFFF00"/>
        <color rgb="FFFFEF9C"/>
      </colorScale>
    </cfRule>
  </conditionalFormatting>
  <conditionalFormatting sqref="BN5:BO23">
    <cfRule type="colorScale" priority="31" dxfId="1">
      <colorScale>
        <cfvo type="min" val="0"/>
        <cfvo type="max"/>
        <color theme="0"/>
        <color theme="0"/>
      </colorScale>
    </cfRule>
  </conditionalFormatting>
  <conditionalFormatting sqref="BP5:BP23">
    <cfRule type="colorScale" priority="30" dxfId="1">
      <colorScale>
        <cfvo type="min" val="0"/>
        <cfvo type="max"/>
        <color theme="0"/>
        <color theme="0"/>
      </colorScale>
    </cfRule>
  </conditionalFormatting>
  <conditionalFormatting sqref="AL5:AL24">
    <cfRule type="colorScale" priority="29" dxfId="1">
      <colorScale>
        <cfvo type="min" val="0"/>
        <cfvo type="max"/>
        <color rgb="FFFF5757"/>
        <color rgb="FF89D37F"/>
      </colorScale>
    </cfRule>
  </conditionalFormatting>
  <conditionalFormatting sqref="AR5:AR24">
    <cfRule type="colorScale" priority="26" dxfId="1">
      <colorScale>
        <cfvo type="min" val="0"/>
        <cfvo type="num" val="0"/>
        <cfvo type="max"/>
        <color rgb="FFF8696B"/>
        <color rgb="FFFFFF99"/>
        <color rgb="FF63BE7B"/>
      </colorScale>
    </cfRule>
    <cfRule type="colorScale" priority="27" dxfId="1">
      <colorScale>
        <cfvo type="min" val="0"/>
        <cfvo type="percentile" val="50"/>
        <cfvo type="max"/>
        <color rgb="FFF8696B"/>
        <color rgb="FFFFFF00"/>
        <color rgb="FF63BE7B"/>
      </colorScale>
    </cfRule>
    <cfRule type="colorScale" priority="28" dxfId="1">
      <colorScale>
        <cfvo type="min" val="0"/>
        <cfvo type="percentile" val="50"/>
        <cfvo type="max"/>
        <color rgb="FFFF3F3F"/>
        <color rgb="FFFFEB84"/>
        <color rgb="FF89D37F"/>
      </colorScale>
    </cfRule>
  </conditionalFormatting>
  <conditionalFormatting sqref="AZ5:AZ24">
    <cfRule type="colorScale" priority="22" dxfId="1">
      <colorScale>
        <cfvo type="min" val="0"/>
        <cfvo type="max"/>
        <color rgb="FFFF5757"/>
        <color rgb="FF89D37F"/>
      </colorScale>
    </cfRule>
    <cfRule type="colorScale" priority="23" dxfId="1">
      <colorScale>
        <cfvo type="min" val="0"/>
        <cfvo type="max"/>
        <color rgb="FFFF3F3F"/>
        <color rgb="FF92D050"/>
      </colorScale>
    </cfRule>
    <cfRule type="colorScale" priority="24" dxfId="1">
      <colorScale>
        <cfvo type="min" val="0"/>
        <cfvo type="max"/>
        <color rgb="FFFF5757"/>
        <color rgb="FFFFEF9C"/>
      </colorScale>
    </cfRule>
    <cfRule type="colorScale" priority="25" dxfId="1">
      <colorScale>
        <cfvo type="min" val="0"/>
        <cfvo type="max"/>
        <color rgb="FFFB6243"/>
        <color rgb="FF89D37F"/>
      </colorScale>
    </cfRule>
  </conditionalFormatting>
  <conditionalFormatting sqref="BM5:BM23">
    <cfRule type="colorScale" priority="20" dxfId="1">
      <colorScale>
        <cfvo type="min" val="0"/>
        <cfvo type="max"/>
        <color rgb="FFFF5757"/>
        <color rgb="FF89D37F"/>
      </colorScale>
    </cfRule>
    <cfRule type="colorScale" priority="21" dxfId="1">
      <colorScale>
        <cfvo type="min" val="0"/>
        <cfvo type="max"/>
        <color rgb="FFFF5757"/>
        <color rgb="FF89D37F"/>
      </colorScale>
    </cfRule>
  </conditionalFormatting>
  <conditionalFormatting sqref="BQ5:BQ23">
    <cfRule type="colorScale" priority="18" dxfId="1">
      <colorScale>
        <cfvo type="min" val="0"/>
        <cfvo type="percentile" val="50"/>
        <cfvo type="max"/>
        <color rgb="FFFF5757"/>
        <color rgb="FFFFEB84"/>
        <color rgb="FF89D37F"/>
      </colorScale>
    </cfRule>
    <cfRule type="colorScale" priority="19" dxfId="1">
      <colorScale>
        <cfvo type="min" val="0"/>
        <cfvo type="max"/>
        <color rgb="FFFF5757"/>
        <color rgb="FF89D37F"/>
      </colorScale>
    </cfRule>
  </conditionalFormatting>
  <conditionalFormatting sqref="CA5:CA23">
    <cfRule type="colorScale" priority="17" dxfId="1">
      <colorScale>
        <cfvo type="min" val="0"/>
        <cfvo type="max"/>
        <color rgb="FFFF5757"/>
        <color rgb="FF89D37F"/>
      </colorScale>
    </cfRule>
  </conditionalFormatting>
  <conditionalFormatting sqref="AL24">
    <cfRule type="colorScale" priority="15" dxfId="1">
      <colorScale>
        <cfvo type="min" val="0"/>
        <cfvo type="max"/>
        <color rgb="FFFF0000"/>
        <color rgb="FF00B050"/>
      </colorScale>
    </cfRule>
  </conditionalFormatting>
  <conditionalFormatting sqref="BA5:BA23">
    <cfRule type="colorScale" priority="13" dxfId="1">
      <colorScale>
        <cfvo type="min" val="0"/>
        <cfvo type="max"/>
        <color rgb="FFFF7128"/>
        <color theme="6" tint="0.39998000860214233"/>
      </colorScale>
    </cfRule>
    <cfRule type="colorScale" priority="14" dxfId="1">
      <colorScale>
        <cfvo type="min" val="0"/>
        <cfvo type="max"/>
        <color rgb="FFFF7128"/>
        <color rgb="FF92D050"/>
      </colorScale>
    </cfRule>
  </conditionalFormatting>
  <conditionalFormatting sqref="BN5:BP23">
    <cfRule type="colorScale" priority="12" dxfId="1">
      <colorScale>
        <cfvo type="min" val="0"/>
        <cfvo type="max"/>
        <color rgb="FFFF0000"/>
        <color rgb="FF00B050"/>
      </colorScale>
    </cfRule>
  </conditionalFormatting>
  <printOptions/>
  <pageMargins left="0.7086614173228347" right="0.7086614173228347" top="0.7480314960629921" bottom="0.7480314960629921" header="0.31496062992125984" footer="0.31496062992125984"/>
  <pageSetup fitToWidth="100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 Оричевского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Швец Елена Владимировна</dc:creator>
  <cp:keywords/>
  <dc:description/>
  <cp:lastModifiedBy>Швец Елена Владимировна</cp:lastModifiedBy>
  <dcterms:created xsi:type="dcterms:W3CDTF">2011-07-17T06:41:08Z</dcterms:created>
  <dcterms:modified xsi:type="dcterms:W3CDTF">2011-10-14T10:16:19Z</dcterms:modified>
  <cp:category/>
  <cp:version/>
  <cp:contentType/>
  <cp:contentStatus/>
</cp:coreProperties>
</file>