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5135" windowHeight="7530" tabRatio="150" activeTab="0"/>
  </bookViews>
  <sheets>
    <sheet name="форма" sheetId="1" r:id="rId1"/>
  </sheets>
  <definedNames>
    <definedName name="_xlfn.AGGREGATE" hidden="1">#NAME?</definedName>
    <definedName name="_xlnm._FilterDatabase" localSheetId="0" hidden="1">'форма'!$A$8:$EJ$27</definedName>
  </definedNames>
  <calcPr fullCalcOnLoad="1"/>
</workbook>
</file>

<file path=xl/sharedStrings.xml><?xml version="1.0" encoding="utf-8"?>
<sst xmlns="http://schemas.openxmlformats.org/spreadsheetml/2006/main" count="348" uniqueCount="158">
  <si>
    <t>Муниципальное образование</t>
  </si>
  <si>
    <t xml:space="preserve">Аi- фактический размер  дефицита бюджета  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</si>
  <si>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</si>
  <si>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</si>
  <si>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>Расчет целевого значения индикатора</t>
  </si>
  <si>
    <t>Предельное значение индикатора</t>
  </si>
  <si>
    <t xml:space="preserve">Аi - уточненный план расходов на содержание органов местного самоуправления </t>
  </si>
  <si>
    <t xml:space="preserve"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</t>
  </si>
  <si>
    <t>Аi – наличие фактов использования средств не по целевому назначению (количество)</t>
  </si>
  <si>
    <t>Аi – наличие МПА, устанавливающего порядок разработки, утверждения  и реализации ведомственных целевых программ</t>
  </si>
  <si>
    <t>Оричевское  г/п</t>
  </si>
  <si>
    <t>Мирнинское г/п</t>
  </si>
  <si>
    <t xml:space="preserve">Левинское  г/п    </t>
  </si>
  <si>
    <t>Стрижевское г/п</t>
  </si>
  <si>
    <t>Адышевское с/п</t>
  </si>
  <si>
    <t>Быстрицкое с/п</t>
  </si>
  <si>
    <t>Гарское с/п</t>
  </si>
  <si>
    <t>Истобенское с/п</t>
  </si>
  <si>
    <t>Коршикское с/п</t>
  </si>
  <si>
    <t>Кучелаповское с/п</t>
  </si>
  <si>
    <t>Лугоболотное с/п</t>
  </si>
  <si>
    <t>Пищальское с/п</t>
  </si>
  <si>
    <t>Пустошенское с/п</t>
  </si>
  <si>
    <t>Спас-Талицкое с/п</t>
  </si>
  <si>
    <t>Суводское с/п</t>
  </si>
  <si>
    <t>Торфяное с/п</t>
  </si>
  <si>
    <t>Усовское с/п</t>
  </si>
  <si>
    <t>Шалеговское с/п</t>
  </si>
  <si>
    <t>Бальная оценка (1или 0)</t>
  </si>
  <si>
    <t>Бальная оценка  (1или 0)</t>
  </si>
  <si>
    <t>Бальная оценка (0;2)</t>
  </si>
  <si>
    <t>Аi – введено самообложение градан</t>
  </si>
  <si>
    <t>Бальная оценка (0;-1)</t>
  </si>
  <si>
    <t>Аi – наличие фактов неэффективного использования денежных и материальных ресурсов (количество)</t>
  </si>
  <si>
    <t>Аi – наличие фактов неправомерного использования бюджетных средств (количество)</t>
  </si>
  <si>
    <t>Итого баллов</t>
  </si>
  <si>
    <t>Р1 Соблюдение требований статьи 92.1 Бюджетного кодекса Российской Федерации по предельному объему дефицита бюджета поселения</t>
  </si>
  <si>
    <t>Р2 Соблюдение установленных Правительством Кировской области нормативов формирования расходов на содержание органов местного самоуправления</t>
  </si>
  <si>
    <t>Б i – утвержденный Правительством Кировской области норматив формирования расходов на содержание органов местного самоуправления</t>
  </si>
  <si>
    <t>Р3 Соблюдение установленных Правительством Кировской области нормативов формирования расходов на оплату труда  депутатов, выборных должностных лиц и муниципальных служащих органов местного самоуправления</t>
  </si>
  <si>
    <t xml:space="preserve">Р4 Динамика соотношения объема налоговых и неналоговых доходов бюджета поселения к объему дотации на выравнивание бюджетной обеспеченности </t>
  </si>
  <si>
    <t xml:space="preserve">А1.i – уточненный план по налоговым и неналоговым доходам в соответствии с решением о бюджете на конец отчетного года </t>
  </si>
  <si>
    <t>В1i – уточненный план по дотации на выравнивание бюджетной обеспеченности на конец отчетного года</t>
  </si>
  <si>
    <t xml:space="preserve">А2i - уточненный план по налоговым и неналоговым доходам на конец года, предшествующего отчетному </t>
  </si>
  <si>
    <t>В 2i - уточненный план по дотации на выравнивание бюджетной обеспеченности на конец года, предшествующего отчетному</t>
  </si>
  <si>
    <t>Аi – сумма задолженности по налоговым платежам (без учета пеней и штрафных санкций) в бюджет поселения на конец отчетного года</t>
  </si>
  <si>
    <t>Бi – сумма задолженности по налоговым платежам в бюджет поселения на начало отчетного года</t>
  </si>
  <si>
    <t>Р5 Динамика задолженности по налоговым платежам (без учета пеней и штрафных санкций) в бюджет поселения</t>
  </si>
  <si>
    <t>P6 Наличие муниципальных унитарных предприятий, в отношении которых введена процедура банкротства в отчетном финансовом году</t>
  </si>
  <si>
    <t>Аi – наличие муниципальных унитарных предприятий, в отношении которых введена процедура банкротства в отчетном финансовом году</t>
  </si>
  <si>
    <t>Бальная оценка (2; 1; 0; -1; -2)</t>
  </si>
  <si>
    <t>Р7 Исполнение бюджета поселения по налоговым и неналоговым доходам к первоначально утвержденному объему</t>
  </si>
  <si>
    <t>Аi – исполнение бюджета поселения за отчетный финансовый год по налоговым и неналоговым доходам</t>
  </si>
  <si>
    <t xml:space="preserve">Бi – первоначальный план в соответствии с решением о бюджете на отчетный финансовый год по налоговым и неналоговым доходам </t>
  </si>
  <si>
    <t>Бальная оценка (1;0)</t>
  </si>
  <si>
    <t>Бальная оценка (0; -1)</t>
  </si>
  <si>
    <t>Аi - количество незарегистрированных объектов недвижимого имущества физических лиц на начало отчетного года</t>
  </si>
  <si>
    <t>Вi - количество незарегистрированных объектов недвижимого имущества физических лиц на конец отчетного года</t>
  </si>
  <si>
    <t>Бальная оценка (3; 2; 1; -1)</t>
  </si>
  <si>
    <t>Аi - количество бесхозяйных земельных участков, числившихся за ликвидированными организациями и умершими физическими лицами, на начало отчетного года</t>
  </si>
  <si>
    <t>Вi – количество бесхозяйных земельных участков, числящихся за ликвидированными организациями и умершими физическими лицами, на конец отчетного года</t>
  </si>
  <si>
    <t>Аi - наличие в i-м поселении составленных протоколов об административном правонарушении, переданных в органы государственного земельного контроля для возбуждения дела об административном правонарушении, количество наложенных административных штрафов по материалам муниципального земельного контроля</t>
  </si>
  <si>
    <t>Аi -количество проведенных заседаний комиссий, результат которых составляет 50% погашенной задолженности от суммы задолженности по приглашенным должникам</t>
  </si>
  <si>
    <t>Бальная оценка (количество наложенных штрафов)</t>
  </si>
  <si>
    <t>Бальная оценка (количество заседаний комиссий, результат которых составляет 50% погашенной задолженности от суммы задолженности по приглашенным должникам)</t>
  </si>
  <si>
    <t>Аi – фактический объем выплат по муниципальным гарантиям  на конец отчетного года</t>
  </si>
  <si>
    <t xml:space="preserve">Аi - количество изменений, внесенных в отчетном году в бюджет поселения, в соответствии с решением о бюджете </t>
  </si>
  <si>
    <t>Бальная оценка (1; 0)</t>
  </si>
  <si>
    <t>Бальная оценка (1; 0,5; 0)</t>
  </si>
  <si>
    <t>Усi - количество уведомлений об изменении бюджетных ассигнований бюджета поселения в отчетном финансовом году, подготовленных в связи с исполнением судебных актов, предусматривающих обращение взыскания на средства бюджета поселения, использованием средств резервного фонда администрации поселения</t>
  </si>
  <si>
    <t>Аi – объем просроченной кредиторской задолженности на конец отчетного периода</t>
  </si>
  <si>
    <t>А1i – объем дебиторской задолженности на конец отчетного года</t>
  </si>
  <si>
    <t>А2i – объем дебиторской задолженности на конец года, предшествующего отчетному</t>
  </si>
  <si>
    <t xml:space="preserve">Пi – опубликование (обнародование) проекта бюджета поселения 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</si>
  <si>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1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</si>
  <si>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во 2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</si>
  <si>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3 квартале</t>
  </si>
  <si>
    <t>Чi – опубликование (обнародование)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 в 4 квартале</t>
  </si>
  <si>
    <t>Бi – опубликование (обнародование) решения об утверждении  бюджета поселения</t>
  </si>
  <si>
    <t>Бальная оценка (0,5; 0)</t>
  </si>
  <si>
    <t>Аi – наличие МПА, содержащего порядок ведения реестра расходных обязательств</t>
  </si>
  <si>
    <t>Аi – наличие МПА, содержащего порядок использования бюджетных ассигнований резервного фонда администрации поселения</t>
  </si>
  <si>
    <t>Аi – наличие МПА, содержащего порядок осуществления бюджетных полномочий главных администраторов доходов бюджета поселения, являющихся органами местного самоуправления поселения и (или) находящимися в их ведении казенными учреждениями</t>
  </si>
  <si>
    <t>Аi – наличие муниципального правового акта о мерах по составлению проекта бюджета поселения на очередной финансовый год</t>
  </si>
  <si>
    <t>Аi – наличие МПА о мерах по выполнению бюджета поселения на текущий финансовый год</t>
  </si>
  <si>
    <t>Аi – наличие фактов нарушения сроков и качества представления бюджетной отчетности (количество)</t>
  </si>
  <si>
    <t>Оi – опубликование (обнародование) годового отчета об  исполнении  бюджета поселения</t>
  </si>
  <si>
    <t xml:space="preserve">С1i – опубликование (обнародование) ежеквартальных сведений о ходе исполнения бюджета поселения в 1 квартале </t>
  </si>
  <si>
    <t xml:space="preserve">С1i – опубликование (обнародование) ежеквартальных сведений о ходе исполнения бюджета поселения во 2 квартале </t>
  </si>
  <si>
    <t xml:space="preserve">С1i – опубликование (обнародование) ежеквартальных сведений о ходе исполнения бюджета поселения в 3 квартале </t>
  </si>
  <si>
    <t xml:space="preserve">С1i – опубликование (обнародование) ежеквартальных сведений о ходе исполнения бюджета поселения в 4 квартале </t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</si>
  <si>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поселения на конец отчетного года</t>
  </si>
  <si>
    <t>Аi –проведение публичных слушаний по проекту бюджета на очередной финансовый год</t>
  </si>
  <si>
    <t>Аi - проведение публичных слушаний по отчету об исполнении бюджета за отчетный год</t>
  </si>
  <si>
    <t>Аi – наличие МПА, содержащего порядок  проведения публичных слушаний по проекту бюджета на очередной финансовый год, годовому отчету об исполнении бюджета</t>
  </si>
  <si>
    <t>А1i  - исполнение бюджета по расходам в I квартале текущего финансового года без учета расходов, произведенных за счет целевых средств</t>
  </si>
  <si>
    <t>А2i  - исполнение бюджета по расходам  в II квартале текущего финансового года без учета расходов, произведенных за счет целевых средств</t>
  </si>
  <si>
    <t>А3i  - исполнение бюджета по расходам  в III квартале текущего финансового года без учета расходов, произведенных за счет целевых средств</t>
  </si>
  <si>
    <t>А4i  - исполнение бюджета по расходам  в IV квартале текущего финансового года без учета расходов, произведенных за счет целевых средств</t>
  </si>
  <si>
    <t>Аi - сумма поступления налоговых доходов в бюджет i-ого поселения на конец отчетного периода  текущего года</t>
  </si>
  <si>
    <t>Предельное значение индикатора (среднерайонный уровень)</t>
  </si>
  <si>
    <t>Бальная оценка (2; 1; 0)</t>
  </si>
  <si>
    <t>Аi – количество зарегистрированных объектов недвижимого имущества, принадлежащих физическим лицам, в отношении которых в налоговых органах отсутствуют сведения о наличии права собственности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</t>
  </si>
  <si>
    <t>Р8 Динамика поступления налоговых доходов</t>
  </si>
  <si>
    <t>Аi – наличие МПА, устанавливающего порядок формирования уведомлений по расчетам между бюджетами по межбюджетным трансфертам</t>
  </si>
  <si>
    <t>Приложение №2</t>
  </si>
  <si>
    <t>≤1</t>
  </si>
  <si>
    <t>Узi - количество уведомлений об изменении бюджетных ассигнований бюджета поселения в отчетном финансовом году, подготовленных в связи с использованием субсидий, субвенций и иных межбюджетных трансфертов, имеющих целевое назначение, поступивших из районного бюджета, и принятием решений о внесении изменений в бюджеты поселений</t>
  </si>
  <si>
    <t>Вi – сумма поступления налоговых доходов в бюджет i-ого поселения на конец соответствующего отчетного периода предыдущего года в сопоставимых условиях</t>
  </si>
  <si>
    <t>Бальная оценка ( 2; 1; 0)</t>
  </si>
  <si>
    <t>Вi – проведение «инвентаризации» объектов недвижимого имущества физических лиц(проверка фактической готовности объектов)</t>
  </si>
  <si>
    <t>Аi -количество объектов недвижимого имущества физических лиц, из числа объектов незавершенного строительства</t>
  </si>
  <si>
    <t>Аi –принято участие в ППМИ, проекте "Народный бюджет"</t>
  </si>
  <si>
    <t>Р9 Проведение «инвентаризации» объектов недвижимого имущества физических лиц, в отношении которых налоговой инспекцией предоставлена информация (с оформлением протоколов)</t>
  </si>
  <si>
    <t xml:space="preserve">Р10 Снижение количества незарегистрированных объектов недвижимого имущества физических лиц </t>
  </si>
  <si>
    <t>Р12 Снижение количества бесхозяйных земельных участков, числившихся за умершими физическими лицами</t>
  </si>
  <si>
    <t xml:space="preserve">Р14 Наличие зарегистрированных объектов недвижимого имущества, принадлежащих физическим лицам, в отношении которых в налоговых органах отсутствуют сведения о наличии права собственности при наличии зарегистрированного права собственности, права постоянного (бессрочного) пользования или права пожизненного наследуемого владения (доля владения 100%) на земельные участки, занятые жилищным фондом или предоставленные для строительства объектов недвижимого имущества </t>
  </si>
  <si>
    <t>Р15 Осуществление муниципального земельного контроля за использованием земель на территории поселения, в том числе целевого использования земель</t>
  </si>
  <si>
    <t>Р16 Проведение заседаний комиссии на территории поселения с участием членов межведомственной комиссии по вопросам оплаты труда и обеспечению поступления доходов в областной, районный бюджеты и бюджет поселения</t>
  </si>
  <si>
    <t>Р17 Отсутствие фактов исполнения муниципальных гарантий за счет средств бюджета поселения</t>
  </si>
  <si>
    <t xml:space="preserve">Р18 Количество изменений, внесенных  в решение о бюджете </t>
  </si>
  <si>
    <t>Р19 Своевременность и полнота использования межбюджетных трансфертов, предоставляемых из районного бюджета бюджетам поселений Оричевского района</t>
  </si>
  <si>
    <t>Р20Своевременность возврата в районный бюджет остатков целевых средств, полученных и неиспользованных поселениями Оричевского района в отчетном году</t>
  </si>
  <si>
    <t xml:space="preserve">Р21 Отклонение расходов бюджета в IV квартале от среднего объема расходов за I-Ш кварталы, без учета расходов, произведенных за счет целевых средств, поступивших из районного и областного бюджетов
</t>
  </si>
  <si>
    <t>Р22 Введение самообложения граждан</t>
  </si>
  <si>
    <t>Р23 Участие в проекте поддержки местных инициатив (ППМИ), в проекте "Народный бюджет"</t>
  </si>
  <si>
    <t>Р24 Внесение изменений в бюджетную роспись бюджета поселения</t>
  </si>
  <si>
    <t>Р25 Наличие просроченной кредиторской задолженности</t>
  </si>
  <si>
    <t>Р27 Своевременность и качество представления бюджетной отчетности по перечню форм, входящих в состав месячной, квартальной и годовой отчетности</t>
  </si>
  <si>
    <t>Р28 Наличие фактов нарушения бюджетного законодательства, имеющих признаки административных правонарушений</t>
  </si>
  <si>
    <t>Р29 Наличие фактов иных нарушений бюджетного законодательства</t>
  </si>
  <si>
    <t>Р30Наличие фактов нарушения иных нормативных актов, регулирующих бюджетные правоотношения</t>
  </si>
  <si>
    <t>Р31 Опубликование (обнародование)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</t>
  </si>
  <si>
    <t xml:space="preserve">Р32 Проведение публичных слушаний по проекту бюджета на очередной финансовый год </t>
  </si>
  <si>
    <t>Р33 Проведения публичных слушаний по отчету об исполнении бюджета  за отчетный год</t>
  </si>
  <si>
    <t>Р34 МПА, устанавливающий порядок формирования уведомлений по расчетам между бюджетами по межбюджетным трансфертам</t>
  </si>
  <si>
    <t xml:space="preserve">Р35 МПА, устанавливающий порядок разработки, утверждения, реализации  и оценки эффективности муниципальных программ </t>
  </si>
  <si>
    <t>Р36 МПА, содержащий порядок проведения публичных слушаний по проекту бюджета, годовому отчету об исполнении бюджета</t>
  </si>
  <si>
    <t>Р37 МПА об утверждении порядка ведения реестра расходных обязательств</t>
  </si>
  <si>
    <t>Р38 МПА о порядке использования бюджетных ассигнований резервного фонда администрации поселения</t>
  </si>
  <si>
    <t>Р39 МПА о порядке осуществления бюджетных полномочий главных администраторов доходов бюджета поселения, являющихся органами местного самоуправления поселения и (или) находящимися в их ведении казенными учреждениями</t>
  </si>
  <si>
    <t>Р40 МПА о мерах по составлению проекта бюджета поселения на очередной финансовый год</t>
  </si>
  <si>
    <t>Р41 МПА о мерах по выполнению бюджета поселения на текущий финансовый год</t>
  </si>
  <si>
    <t xml:space="preserve"> Р26 Динамика дебиторской задолженности (без налоговых доходов)</t>
  </si>
  <si>
    <t>Р13 проведение "инвентаризации" зарегистрированных земельных участков, в отношении которых в налоговых органах отсутствуют сведения о наличии права собственности, права постоянного (бессрочного) пользования или права пожизненно наследуемого владения при наличии зарегистрированного физическими лицами права собственности на объекты имущества, расположенные на таких земельных участках</t>
  </si>
  <si>
    <t>Аi – количество "инвентаризаций" зарегистрированных земельных участков, в отношении которых в налоговых органах отсутствуют сведения о наличии права собственности, права постоянного (бессрочного) пользования или права пожизненно наследуемого владения при наличии зарегистрированного физическими лицами права собственности на объекты имущества, расположенные на таких земельных участках</t>
  </si>
  <si>
    <t>на 01.01.19</t>
  </si>
  <si>
    <t>на 01.01.18</t>
  </si>
  <si>
    <r>
      <t>А</t>
    </r>
    <r>
      <rPr>
        <vertAlign val="subscript"/>
        <sz val="18"/>
        <color indexed="8"/>
        <rFont val="Times New Roman"/>
        <family val="1"/>
      </rPr>
      <t>i</t>
    </r>
    <r>
      <rPr>
        <sz val="18"/>
        <color indexed="8"/>
        <rFont val="Times New Roman"/>
        <family val="1"/>
      </rPr>
      <t xml:space="preserve"> – своевременное  и полное использование межбюджетных трансфертов, предоставляемых из районного бюджета бюджетам поселений Оричевского района</t>
    </r>
  </si>
  <si>
    <r>
      <t>А</t>
    </r>
    <r>
      <rPr>
        <vertAlign val="subscript"/>
        <sz val="18"/>
        <color indexed="8"/>
        <rFont val="Times New Roman"/>
        <family val="1"/>
      </rPr>
      <t>i</t>
    </r>
    <r>
      <rPr>
        <sz val="18"/>
        <color indexed="8"/>
        <rFont val="Times New Roman"/>
        <family val="1"/>
      </rPr>
      <t xml:space="preserve"> – возврат в установленный срок в районный бюджет остатков целевых средств, полученных и не использованных i-м поселением Оричевского района в отчетном году</t>
    </r>
  </si>
  <si>
    <r>
      <rPr>
        <sz val="18"/>
        <rFont val="Calibri"/>
        <family val="2"/>
      </rPr>
      <t>≤</t>
    </r>
    <r>
      <rPr>
        <sz val="18"/>
        <rFont val="Arial Cyr"/>
        <family val="0"/>
      </rPr>
      <t>0,10</t>
    </r>
  </si>
  <si>
    <t>Оценка качества организации и осуществления бюджетного процесса в поселениях Оричевского района по итогам 2018 года</t>
  </si>
  <si>
    <t>Р11 Оценка собираемости доходов, полученных в виде арендной платы за земельные участки</t>
  </si>
  <si>
    <t>Аi - объем доходов, полученных в виде арендной платы  за земельные участки на конец отчетного периода текущего года</t>
  </si>
  <si>
    <t>Бi - объем задолженности по доходам, полученным в виде арендной платы за  земельные участки, на конец отчетного периода текущего года</t>
  </si>
  <si>
    <t>Бi0 - объем задолженности по доходам, полученным в виде арендной платы за  земельные участки, на начало  текущего года</t>
  </si>
  <si>
    <t>Увi – общее количество уведомлений об изменении бюджетных ассигнований бюджета поселения, за искл.кол-ва уведомлений, подготовл.в связи с решением Думы</t>
  </si>
  <si>
    <t>Бальная оценка (0, -1,2)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</si>
</sst>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"/>
    <numFmt numFmtId="174" formatCode="0.000000"/>
    <numFmt numFmtId="175" formatCode="0.00000"/>
    <numFmt numFmtId="176" formatCode="0.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 Cyr"/>
      <family val="0"/>
    </font>
    <font>
      <sz val="9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Arial Cyr"/>
      <family val="0"/>
    </font>
    <font>
      <sz val="18"/>
      <name val="Times New Roman"/>
      <family val="1"/>
    </font>
    <font>
      <vertAlign val="subscript"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Arial Cyr"/>
      <family val="0"/>
    </font>
    <font>
      <sz val="18"/>
      <name val="Calibri"/>
      <family val="2"/>
    </font>
    <font>
      <b/>
      <sz val="18"/>
      <name val="Arial Cyr"/>
      <family val="0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18"/>
      <color indexed="8"/>
      <name val="Arial Narrow"/>
      <family val="2"/>
    </font>
    <font>
      <sz val="18"/>
      <color indexed="8"/>
      <name val="Calibri"/>
      <family val="2"/>
    </font>
    <font>
      <b/>
      <sz val="18"/>
      <color indexed="8"/>
      <name val="Arial Cyr"/>
      <family val="0"/>
    </font>
    <font>
      <sz val="18"/>
      <color indexed="10"/>
      <name val="Arial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8"/>
      <color theme="1"/>
      <name val="Times New Roman"/>
      <family val="1"/>
    </font>
    <font>
      <b/>
      <sz val="18"/>
      <color theme="1"/>
      <name val="Arial Narrow"/>
      <family val="2"/>
    </font>
    <font>
      <sz val="18"/>
      <color theme="1"/>
      <name val="Calibri"/>
      <family val="2"/>
    </font>
    <font>
      <b/>
      <sz val="18"/>
      <color theme="1"/>
      <name val="Arial Cyr"/>
      <family val="0"/>
    </font>
    <font>
      <sz val="18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60" fillId="32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172" fontId="11" fillId="0" borderId="11" xfId="0" applyNumberFormat="1" applyFont="1" applyFill="1" applyBorder="1" applyAlignment="1">
      <alignment horizontal="center" textRotation="90" wrapText="1"/>
    </xf>
    <xf numFmtId="2" fontId="11" fillId="0" borderId="11" xfId="0" applyNumberFormat="1" applyFont="1" applyFill="1" applyBorder="1" applyAlignment="1">
      <alignment horizontal="center" textRotation="90" wrapText="1"/>
    </xf>
    <xf numFmtId="0" fontId="11" fillId="0" borderId="12" xfId="0" applyFont="1" applyFill="1" applyBorder="1" applyAlignment="1">
      <alignment horizontal="center" textRotation="90" wrapText="1"/>
    </xf>
    <xf numFmtId="172" fontId="11" fillId="0" borderId="12" xfId="0" applyNumberFormat="1" applyFont="1" applyFill="1" applyBorder="1" applyAlignment="1">
      <alignment horizontal="center" textRotation="90" wrapText="1"/>
    </xf>
    <xf numFmtId="0" fontId="11" fillId="7" borderId="12" xfId="0" applyFont="1" applyFill="1" applyBorder="1" applyAlignment="1">
      <alignment horizontal="center" textRotation="90" wrapText="1"/>
    </xf>
    <xf numFmtId="0" fontId="11" fillId="33" borderId="12" xfId="0" applyFont="1" applyFill="1" applyBorder="1" applyAlignment="1">
      <alignment horizontal="center" textRotation="90" wrapText="1"/>
    </xf>
    <xf numFmtId="2" fontId="11" fillId="0" borderId="13" xfId="0" applyNumberFormat="1" applyFont="1" applyFill="1" applyBorder="1" applyAlignment="1">
      <alignment horizontal="left" vertical="center" textRotation="90" wrapText="1"/>
    </xf>
    <xf numFmtId="0" fontId="11" fillId="0" borderId="13" xfId="0" applyFont="1" applyFill="1" applyBorder="1" applyAlignment="1">
      <alignment horizontal="center" textRotation="90" wrapText="1"/>
    </xf>
    <xf numFmtId="0" fontId="61" fillId="0" borderId="13" xfId="0" applyFont="1" applyBorder="1" applyAlignment="1">
      <alignment horizontal="center" vertical="center" textRotation="90" wrapText="1"/>
    </xf>
    <xf numFmtId="1" fontId="11" fillId="0" borderId="12" xfId="0" applyNumberFormat="1" applyFont="1" applyFill="1" applyBorder="1" applyAlignment="1">
      <alignment horizontal="center" textRotation="90" wrapText="1"/>
    </xf>
    <xf numFmtId="0" fontId="61" fillId="33" borderId="0" xfId="0" applyFont="1" applyFill="1" applyAlignment="1">
      <alignment textRotation="90" wrapText="1"/>
    </xf>
    <xf numFmtId="173" fontId="14" fillId="0" borderId="14" xfId="0" applyNumberFormat="1" applyFont="1" applyFill="1" applyBorder="1" applyAlignment="1">
      <alignment horizontal="center"/>
    </xf>
    <xf numFmtId="173" fontId="14" fillId="0" borderId="13" xfId="0" applyNumberFormat="1" applyFont="1" applyFill="1" applyBorder="1" applyAlignment="1">
      <alignment horizontal="center"/>
    </xf>
    <xf numFmtId="4" fontId="14" fillId="0" borderId="13" xfId="0" applyNumberFormat="1" applyFont="1" applyFill="1" applyBorder="1" applyAlignment="1">
      <alignment horizontal="center"/>
    </xf>
    <xf numFmtId="2" fontId="14" fillId="34" borderId="14" xfId="0" applyNumberFormat="1" applyFont="1" applyFill="1" applyBorder="1" applyAlignment="1">
      <alignment horizontal="center"/>
    </xf>
    <xf numFmtId="0" fontId="14" fillId="13" borderId="13" xfId="0" applyFont="1" applyFill="1" applyBorder="1" applyAlignment="1">
      <alignment horizontal="center"/>
    </xf>
    <xf numFmtId="0" fontId="16" fillId="35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 wrapText="1"/>
    </xf>
    <xf numFmtId="2" fontId="14" fillId="34" borderId="13" xfId="0" applyNumberFormat="1" applyFont="1" applyFill="1" applyBorder="1" applyAlignment="1">
      <alignment horizontal="center"/>
    </xf>
    <xf numFmtId="0" fontId="15" fillId="13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181" fontId="17" fillId="34" borderId="13" xfId="0" applyNumberFormat="1" applyFont="1" applyFill="1" applyBorder="1" applyAlignment="1">
      <alignment horizontal="center"/>
    </xf>
    <xf numFmtId="181" fontId="14" fillId="0" borderId="13" xfId="0" applyNumberFormat="1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vertical="top" wrapText="1"/>
    </xf>
    <xf numFmtId="2" fontId="14" fillId="0" borderId="13" xfId="0" applyNumberFormat="1" applyFont="1" applyFill="1" applyBorder="1" applyAlignment="1">
      <alignment horizontal="center"/>
    </xf>
    <xf numFmtId="181" fontId="14" fillId="34" borderId="13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62" fillId="35" borderId="13" xfId="0" applyFont="1" applyFill="1" applyBorder="1" applyAlignment="1">
      <alignment horizontal="center"/>
    </xf>
    <xf numFmtId="0" fontId="17" fillId="13" borderId="13" xfId="0" applyFont="1" applyFill="1" applyBorder="1" applyAlignment="1">
      <alignment horizontal="center"/>
    </xf>
    <xf numFmtId="0" fontId="63" fillId="0" borderId="13" xfId="0" applyFont="1" applyBorder="1" applyAlignment="1">
      <alignment horizontal="center"/>
    </xf>
    <xf numFmtId="1" fontId="16" fillId="0" borderId="13" xfId="0" applyNumberFormat="1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2" fontId="17" fillId="34" borderId="13" xfId="0" applyNumberFormat="1" applyFont="1" applyFill="1" applyBorder="1" applyAlignment="1">
      <alignment horizontal="center"/>
    </xf>
    <xf numFmtId="0" fontId="64" fillId="35" borderId="13" xfId="0" applyFont="1" applyFill="1" applyBorder="1" applyAlignment="1">
      <alignment horizontal="center"/>
    </xf>
    <xf numFmtId="1" fontId="14" fillId="0" borderId="13" xfId="0" applyNumberFormat="1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1" fillId="34" borderId="15" xfId="0" applyFont="1" applyFill="1" applyBorder="1" applyAlignment="1">
      <alignment horizontal="center" vertical="top" wrapText="1"/>
    </xf>
    <xf numFmtId="2" fontId="11" fillId="33" borderId="15" xfId="0" applyNumberFormat="1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center"/>
    </xf>
    <xf numFmtId="1" fontId="14" fillId="0" borderId="0" xfId="0" applyNumberFormat="1" applyFont="1" applyFill="1" applyAlignment="1">
      <alignment/>
    </xf>
    <xf numFmtId="0" fontId="65" fillId="36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4" fillId="33" borderId="13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 vertical="top" wrapText="1"/>
    </xf>
    <xf numFmtId="0" fontId="11" fillId="37" borderId="13" xfId="0" applyFont="1" applyFill="1" applyBorder="1" applyAlignment="1">
      <alignment horizontal="center" vertical="top" wrapText="1"/>
    </xf>
    <xf numFmtId="0" fontId="61" fillId="37" borderId="13" xfId="0" applyFont="1" applyFill="1" applyBorder="1" applyAlignment="1">
      <alignment horizontal="center" vertical="top" wrapText="1"/>
    </xf>
    <xf numFmtId="0" fontId="11" fillId="37" borderId="18" xfId="0" applyFont="1" applyFill="1" applyBorder="1" applyAlignment="1">
      <alignment horizontal="center" vertical="top" wrapText="1"/>
    </xf>
    <xf numFmtId="0" fontId="11" fillId="37" borderId="15" xfId="0" applyFont="1" applyFill="1" applyBorder="1" applyAlignment="1">
      <alignment horizontal="center" vertical="top" wrapText="1"/>
    </xf>
    <xf numFmtId="0" fontId="11" fillId="37" borderId="14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top" wrapText="1"/>
    </xf>
    <xf numFmtId="0" fontId="11" fillId="33" borderId="10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vertical="top" wrapText="1"/>
    </xf>
    <xf numFmtId="0" fontId="61" fillId="37" borderId="19" xfId="0" applyFont="1" applyFill="1" applyBorder="1" applyAlignment="1">
      <alignment horizontal="center" vertical="top" wrapText="1"/>
    </xf>
    <xf numFmtId="0" fontId="61" fillId="37" borderId="14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K41"/>
  <sheetViews>
    <sheetView tabSelected="1" view="pageBreakPreview" zoomScale="38" zoomScaleNormal="60" zoomScaleSheetLayoutView="38" workbookViewId="0" topLeftCell="A1">
      <pane xSplit="1" topLeftCell="CU1" activePane="topRight" state="frozen"/>
      <selection pane="topLeft" activeCell="A5" sqref="A5"/>
      <selection pane="topRight" activeCell="CP5" sqref="CP5"/>
    </sheetView>
  </sheetViews>
  <sheetFormatPr defaultColWidth="9.140625" defaultRowHeight="15"/>
  <cols>
    <col min="1" max="1" width="30.140625" style="3" customWidth="1"/>
    <col min="2" max="2" width="13.8515625" style="3" customWidth="1"/>
    <col min="3" max="3" width="16.421875" style="3" customWidth="1"/>
    <col min="4" max="4" width="19.57421875" style="3" customWidth="1"/>
    <col min="5" max="5" width="9.8515625" style="5" customWidth="1"/>
    <col min="6" max="6" width="8.8515625" style="2" customWidth="1"/>
    <col min="7" max="7" width="12.57421875" style="6" customWidth="1"/>
    <col min="8" max="8" width="10.7109375" style="3" customWidth="1"/>
    <col min="9" max="9" width="16.28125" style="3" customWidth="1"/>
    <col min="10" max="10" width="11.8515625" style="5" customWidth="1"/>
    <col min="11" max="11" width="7.7109375" style="3" customWidth="1"/>
    <col min="12" max="12" width="7.8515625" style="3" customWidth="1"/>
    <col min="13" max="13" width="22.140625" style="3" customWidth="1"/>
    <col min="14" max="14" width="14.00390625" style="3" customWidth="1"/>
    <col min="15" max="15" width="8.57421875" style="2" customWidth="1"/>
    <col min="16" max="16" width="5.8515625" style="6" customWidth="1"/>
    <col min="17" max="17" width="12.8515625" style="6" customWidth="1"/>
    <col min="18" max="18" width="16.00390625" style="3" customWidth="1"/>
    <col min="19" max="19" width="13.28125" style="6" customWidth="1"/>
    <col min="20" max="20" width="14.140625" style="3" customWidth="1"/>
    <col min="21" max="21" width="13.8515625" style="3" customWidth="1"/>
    <col min="22" max="22" width="11.57421875" style="5" customWidth="1"/>
    <col min="23" max="23" width="13.140625" style="1" customWidth="1"/>
    <col min="24" max="24" width="30.140625" style="3" customWidth="1"/>
    <col min="25" max="25" width="18.140625" style="6" customWidth="1"/>
    <col min="26" max="26" width="19.28125" style="6" customWidth="1"/>
    <col min="27" max="27" width="9.57421875" style="6" customWidth="1"/>
    <col min="28" max="28" width="7.7109375" style="6" customWidth="1"/>
    <col min="29" max="29" width="10.00390625" style="6" customWidth="1"/>
    <col min="30" max="30" width="7.7109375" style="6" customWidth="1"/>
    <col min="31" max="31" width="15.7109375" style="6" customWidth="1"/>
    <col min="32" max="32" width="15.8515625" style="6" customWidth="1"/>
    <col min="33" max="33" width="11.140625" style="6" customWidth="1"/>
    <col min="34" max="34" width="7.7109375" style="6" customWidth="1"/>
    <col min="35" max="35" width="15.8515625" style="6" customWidth="1"/>
    <col min="36" max="36" width="16.00390625" style="6" customWidth="1"/>
    <col min="37" max="37" width="12.140625" style="6" customWidth="1"/>
    <col min="38" max="38" width="11.28125" style="6" customWidth="1"/>
    <col min="39" max="39" width="10.00390625" style="6" customWidth="1"/>
    <col min="40" max="40" width="12.28125" style="6" customWidth="1"/>
    <col min="41" max="41" width="12.7109375" style="6" customWidth="1"/>
    <col min="42" max="42" width="12.00390625" style="6" customWidth="1"/>
    <col min="43" max="43" width="10.140625" style="6" customWidth="1"/>
    <col min="44" max="44" width="11.28125" style="6" customWidth="1"/>
    <col min="45" max="45" width="11.00390625" style="6" customWidth="1"/>
    <col min="46" max="46" width="7.7109375" style="6" customWidth="1"/>
    <col min="47" max="47" width="29.140625" style="6" customWidth="1"/>
    <col min="48" max="50" width="17.140625" style="6" customWidth="1"/>
    <col min="51" max="51" width="16.57421875" style="6" customWidth="1"/>
    <col min="52" max="52" width="10.140625" style="6" customWidth="1"/>
    <col min="53" max="53" width="19.140625" style="6" customWidth="1"/>
    <col min="54" max="54" width="16.421875" style="6" customWidth="1"/>
    <col min="55" max="55" width="10.140625" style="6" customWidth="1"/>
    <col min="56" max="56" width="7.7109375" style="6" customWidth="1"/>
    <col min="57" max="57" width="15.57421875" style="6" customWidth="1"/>
    <col min="58" max="58" width="11.57421875" style="6" customWidth="1"/>
    <col min="59" max="59" width="18.140625" style="6" customWidth="1"/>
    <col min="60" max="60" width="9.421875" style="6" customWidth="1"/>
    <col min="61" max="61" width="19.28125" style="6" customWidth="1"/>
    <col min="62" max="62" width="9.421875" style="6" customWidth="1"/>
    <col min="63" max="63" width="14.57421875" style="6" customWidth="1"/>
    <col min="64" max="64" width="13.8515625" style="6" customWidth="1"/>
    <col min="65" max="65" width="8.140625" style="6" customWidth="1"/>
    <col min="66" max="66" width="10.140625" style="6" customWidth="1"/>
    <col min="67" max="67" width="10.140625" style="7" customWidth="1"/>
    <col min="68" max="69" width="7.7109375" style="3" customWidth="1"/>
    <col min="70" max="70" width="26.8515625" style="75" customWidth="1"/>
    <col min="71" max="71" width="15.8515625" style="3" customWidth="1"/>
    <col min="72" max="72" width="8.00390625" style="3" customWidth="1"/>
    <col min="73" max="73" width="18.8515625" style="3" customWidth="1"/>
    <col min="74" max="74" width="7.7109375" style="3" customWidth="1"/>
    <col min="75" max="75" width="16.8515625" style="3" customWidth="1"/>
    <col min="76" max="76" width="14.00390625" style="3" customWidth="1"/>
    <col min="77" max="77" width="13.140625" style="3" customWidth="1"/>
    <col min="78" max="78" width="12.8515625" style="3" customWidth="1"/>
    <col min="79" max="79" width="8.8515625" style="6" customWidth="1"/>
    <col min="80" max="80" width="8.421875" style="6" customWidth="1"/>
    <col min="81" max="81" width="10.57421875" style="6" customWidth="1"/>
    <col min="82" max="82" width="7.7109375" style="6" customWidth="1"/>
    <col min="83" max="84" width="10.57421875" style="6" customWidth="1"/>
    <col min="85" max="85" width="11.7109375" style="6" customWidth="1"/>
    <col min="86" max="86" width="11.140625" style="6" customWidth="1"/>
    <col min="87" max="87" width="12.421875" style="6" customWidth="1"/>
    <col min="88" max="88" width="11.00390625" style="6" customWidth="1"/>
    <col min="89" max="89" width="7.7109375" style="6" customWidth="1"/>
    <col min="90" max="90" width="8.28125" style="3" customWidth="1"/>
    <col min="91" max="91" width="7.7109375" style="6" customWidth="1"/>
    <col min="92" max="92" width="15.7109375" style="3" customWidth="1"/>
    <col min="93" max="93" width="16.8515625" style="3" customWidth="1"/>
    <col min="94" max="94" width="11.8515625" style="6" customWidth="1"/>
    <col min="95" max="95" width="10.28125" style="6" customWidth="1"/>
    <col min="96" max="96" width="28.57421875" style="77" customWidth="1"/>
    <col min="97" max="97" width="9.7109375" style="6" customWidth="1"/>
    <col min="98" max="98" width="9.140625" style="6" customWidth="1"/>
    <col min="99" max="99" width="7.7109375" style="7" customWidth="1"/>
    <col min="100" max="100" width="5.8515625" style="3" customWidth="1"/>
    <col min="101" max="101" width="7.7109375" style="3" customWidth="1"/>
    <col min="102" max="102" width="6.421875" style="3" customWidth="1"/>
    <col min="103" max="103" width="7.7109375" style="3" customWidth="1"/>
    <col min="104" max="104" width="6.140625" style="3" customWidth="1"/>
    <col min="105" max="106" width="7.7109375" style="3" customWidth="1"/>
    <col min="107" max="107" width="9.140625" style="3" customWidth="1"/>
    <col min="108" max="110" width="7.7109375" style="3" customWidth="1"/>
    <col min="111" max="111" width="8.7109375" style="3" customWidth="1"/>
    <col min="112" max="112" width="12.28125" style="3" customWidth="1"/>
    <col min="113" max="115" width="12.140625" style="3" customWidth="1"/>
    <col min="116" max="116" width="7.7109375" style="3" customWidth="1"/>
    <col min="117" max="117" width="7.7109375" style="6" customWidth="1"/>
    <col min="118" max="118" width="6.421875" style="6" customWidth="1"/>
    <col min="119" max="119" width="11.57421875" style="6" customWidth="1"/>
    <col min="120" max="120" width="7.7109375" style="6" customWidth="1"/>
    <col min="121" max="121" width="11.00390625" style="6" customWidth="1"/>
    <col min="122" max="122" width="7.7109375" style="6" customWidth="1"/>
    <col min="123" max="123" width="11.140625" style="6" customWidth="1"/>
    <col min="124" max="124" width="8.8515625" style="6" customWidth="1"/>
    <col min="125" max="125" width="11.00390625" style="3" customWidth="1"/>
    <col min="126" max="126" width="9.8515625" style="3" customWidth="1"/>
    <col min="127" max="127" width="11.00390625" style="3" customWidth="1"/>
    <col min="128" max="128" width="10.28125" style="3" customWidth="1"/>
    <col min="129" max="129" width="31.00390625" style="3" customWidth="1"/>
    <col min="130" max="130" width="10.8515625" style="3" customWidth="1"/>
    <col min="131" max="131" width="12.28125" style="3" customWidth="1"/>
    <col min="132" max="133" width="11.8515625" style="3" customWidth="1"/>
    <col min="134" max="134" width="12.28125" style="3" customWidth="1"/>
    <col min="135" max="135" width="7.7109375" style="3" customWidth="1"/>
    <col min="136" max="136" width="11.57421875" style="3" customWidth="1"/>
    <col min="137" max="137" width="9.8515625" style="3" customWidth="1"/>
    <col min="138" max="138" width="11.7109375" style="3" customWidth="1"/>
    <col min="139" max="139" width="9.140625" style="3" customWidth="1"/>
    <col min="140" max="140" width="13.8515625" style="3" customWidth="1"/>
    <col min="141" max="16384" width="9.140625" style="3" customWidth="1"/>
  </cols>
  <sheetData>
    <row r="3" spans="2:141" ht="15.75" customHeight="1">
      <c r="B3" s="15"/>
      <c r="C3" s="15"/>
      <c r="D3" s="15"/>
      <c r="E3" s="15"/>
      <c r="F3" s="15"/>
      <c r="G3" s="15"/>
      <c r="H3" s="15"/>
      <c r="I3" s="15"/>
      <c r="K3" s="15"/>
      <c r="L3" s="15"/>
      <c r="M3" s="15"/>
      <c r="O3" s="15"/>
      <c r="P3" s="15"/>
      <c r="Q3" s="15"/>
      <c r="R3" s="15"/>
      <c r="S3" s="91" t="s">
        <v>105</v>
      </c>
      <c r="T3" s="91"/>
      <c r="U3" s="91"/>
      <c r="V3" s="91"/>
      <c r="W3" s="11"/>
      <c r="X3" s="15" t="s">
        <v>151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2"/>
      <c r="BP3" s="8"/>
      <c r="BQ3" s="8"/>
      <c r="BR3" s="73"/>
      <c r="BS3" s="8"/>
      <c r="BT3" s="8"/>
      <c r="BU3" s="8"/>
      <c r="BV3" s="8"/>
      <c r="BW3" s="8"/>
      <c r="BX3" s="8"/>
      <c r="BY3" s="8"/>
      <c r="BZ3" s="8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8"/>
      <c r="CM3" s="10"/>
      <c r="CN3" s="8"/>
      <c r="CO3" s="8"/>
      <c r="CP3" s="10"/>
      <c r="CQ3" s="10"/>
      <c r="CR3" s="76"/>
      <c r="CS3" s="10"/>
      <c r="CT3" s="10"/>
      <c r="CU3" s="12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10"/>
      <c r="DN3" s="10"/>
      <c r="DO3" s="10"/>
      <c r="DP3" s="10"/>
      <c r="DQ3" s="10"/>
      <c r="DR3" s="10"/>
      <c r="DS3" s="10"/>
      <c r="DT3" s="10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</row>
    <row r="4" spans="1:141" ht="15.75" customHeight="1">
      <c r="A4" s="15"/>
      <c r="B4" s="15" t="s">
        <v>151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6"/>
      <c r="T4" s="16"/>
      <c r="U4" s="16"/>
      <c r="V4" s="16"/>
      <c r="W4" s="11"/>
      <c r="X4" s="15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2"/>
      <c r="BP4" s="8"/>
      <c r="BQ4" s="8"/>
      <c r="BR4" s="73"/>
      <c r="BS4" s="8"/>
      <c r="BT4" s="8"/>
      <c r="BU4" s="8"/>
      <c r="BV4" s="8"/>
      <c r="BW4" s="8"/>
      <c r="BX4" s="8"/>
      <c r="BY4" s="8"/>
      <c r="BZ4" s="8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8"/>
      <c r="CM4" s="10"/>
      <c r="CN4" s="8"/>
      <c r="CO4" s="8"/>
      <c r="CP4" s="10"/>
      <c r="CQ4" s="10"/>
      <c r="CR4" s="76"/>
      <c r="CS4" s="10"/>
      <c r="CT4" s="10"/>
      <c r="CU4" s="12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10"/>
      <c r="DN4" s="10"/>
      <c r="DO4" s="10"/>
      <c r="DP4" s="10"/>
      <c r="DQ4" s="10"/>
      <c r="DR4" s="10"/>
      <c r="DS4" s="10"/>
      <c r="DT4" s="10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</row>
    <row r="5" spans="1:141" ht="36.75" customHeight="1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2"/>
      <c r="BP5" s="8"/>
      <c r="BQ5" s="8"/>
      <c r="BR5" s="73"/>
      <c r="BS5" s="8"/>
      <c r="BT5" s="8"/>
      <c r="BU5" s="8"/>
      <c r="BV5" s="8"/>
      <c r="BW5" s="8"/>
      <c r="BX5" s="8"/>
      <c r="BY5" s="8"/>
      <c r="BZ5" s="8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8"/>
      <c r="CM5" s="10"/>
      <c r="CN5" s="8"/>
      <c r="CO5" s="8"/>
      <c r="CP5" s="10"/>
      <c r="CQ5" s="10"/>
      <c r="CR5" s="76"/>
      <c r="CS5" s="10"/>
      <c r="CT5" s="10"/>
      <c r="CU5" s="12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10"/>
      <c r="DN5" s="10"/>
      <c r="DO5" s="10"/>
      <c r="DP5" s="10"/>
      <c r="DQ5" s="10"/>
      <c r="DR5" s="10"/>
      <c r="DS5" s="10"/>
      <c r="DT5" s="10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</row>
    <row r="6" spans="1:141" ht="3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9"/>
      <c r="W6" s="11"/>
      <c r="X6" s="14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2"/>
      <c r="BP6" s="8"/>
      <c r="BQ6" s="8"/>
      <c r="BR6" s="73"/>
      <c r="BS6" s="8"/>
      <c r="BT6" s="8"/>
      <c r="BU6" s="8"/>
      <c r="BV6" s="8"/>
      <c r="BW6" s="8"/>
      <c r="BX6" s="8"/>
      <c r="BY6" s="8"/>
      <c r="BZ6" s="8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8"/>
      <c r="CM6" s="10"/>
      <c r="CN6" s="8"/>
      <c r="CO6" s="8"/>
      <c r="CP6" s="10"/>
      <c r="CQ6" s="10"/>
      <c r="CR6" s="76"/>
      <c r="CS6" s="10"/>
      <c r="CT6" s="10"/>
      <c r="CU6" s="12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10"/>
      <c r="DN6" s="10"/>
      <c r="DO6" s="10"/>
      <c r="DP6" s="10"/>
      <c r="DQ6" s="10"/>
      <c r="DR6" s="10"/>
      <c r="DS6" s="10"/>
      <c r="DT6" s="10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</row>
    <row r="7" spans="1:141" s="4" customFormat="1" ht="193.5" customHeight="1">
      <c r="A7" s="79" t="s">
        <v>0</v>
      </c>
      <c r="B7" s="81" t="s">
        <v>36</v>
      </c>
      <c r="C7" s="81"/>
      <c r="D7" s="81"/>
      <c r="E7" s="81"/>
      <c r="F7" s="81"/>
      <c r="G7" s="81"/>
      <c r="H7" s="83" t="s">
        <v>37</v>
      </c>
      <c r="I7" s="84"/>
      <c r="J7" s="84"/>
      <c r="K7" s="84"/>
      <c r="L7" s="85"/>
      <c r="M7" s="83" t="s">
        <v>39</v>
      </c>
      <c r="N7" s="84"/>
      <c r="O7" s="84"/>
      <c r="P7" s="84"/>
      <c r="Q7" s="85"/>
      <c r="R7" s="81" t="s">
        <v>40</v>
      </c>
      <c r="S7" s="81"/>
      <c r="T7" s="81"/>
      <c r="U7" s="81"/>
      <c r="V7" s="81"/>
      <c r="W7" s="81"/>
      <c r="X7" s="79" t="s">
        <v>0</v>
      </c>
      <c r="Y7" s="83" t="s">
        <v>47</v>
      </c>
      <c r="Z7" s="84"/>
      <c r="AA7" s="84"/>
      <c r="AB7" s="85"/>
      <c r="AC7" s="83" t="s">
        <v>48</v>
      </c>
      <c r="AD7" s="84"/>
      <c r="AE7" s="82" t="s">
        <v>51</v>
      </c>
      <c r="AF7" s="82"/>
      <c r="AG7" s="82"/>
      <c r="AH7" s="82"/>
      <c r="AI7" s="83" t="s">
        <v>103</v>
      </c>
      <c r="AJ7" s="84"/>
      <c r="AK7" s="84"/>
      <c r="AL7" s="84"/>
      <c r="AM7" s="85"/>
      <c r="AN7" s="83" t="s">
        <v>113</v>
      </c>
      <c r="AO7" s="84"/>
      <c r="AP7" s="85"/>
      <c r="AQ7" s="83" t="s">
        <v>114</v>
      </c>
      <c r="AR7" s="84"/>
      <c r="AS7" s="84"/>
      <c r="AT7" s="85"/>
      <c r="AU7" s="86" t="s">
        <v>0</v>
      </c>
      <c r="AV7" s="83" t="s">
        <v>152</v>
      </c>
      <c r="AW7" s="84"/>
      <c r="AX7" s="84"/>
      <c r="AY7" s="84"/>
      <c r="AZ7" s="85"/>
      <c r="BA7" s="83" t="s">
        <v>115</v>
      </c>
      <c r="BB7" s="84"/>
      <c r="BC7" s="84"/>
      <c r="BD7" s="85"/>
      <c r="BE7" s="83" t="s">
        <v>144</v>
      </c>
      <c r="BF7" s="85"/>
      <c r="BG7" s="89" t="s">
        <v>116</v>
      </c>
      <c r="BH7" s="90"/>
      <c r="BI7" s="83" t="s">
        <v>117</v>
      </c>
      <c r="BJ7" s="85"/>
      <c r="BK7" s="83" t="s">
        <v>118</v>
      </c>
      <c r="BL7" s="85"/>
      <c r="BM7" s="83" t="s">
        <v>119</v>
      </c>
      <c r="BN7" s="85"/>
      <c r="BO7" s="81" t="s">
        <v>120</v>
      </c>
      <c r="BP7" s="81"/>
      <c r="BQ7" s="81"/>
      <c r="BR7" s="86" t="s">
        <v>0</v>
      </c>
      <c r="BS7" s="83" t="s">
        <v>121</v>
      </c>
      <c r="BT7" s="85"/>
      <c r="BU7" s="83" t="s">
        <v>122</v>
      </c>
      <c r="BV7" s="85"/>
      <c r="BW7" s="81" t="s">
        <v>123</v>
      </c>
      <c r="BX7" s="81"/>
      <c r="BY7" s="81"/>
      <c r="BZ7" s="81"/>
      <c r="CA7" s="81"/>
      <c r="CB7" s="81"/>
      <c r="CC7" s="83" t="s">
        <v>124</v>
      </c>
      <c r="CD7" s="85"/>
      <c r="CE7" s="83" t="s">
        <v>125</v>
      </c>
      <c r="CF7" s="85"/>
      <c r="CG7" s="83" t="s">
        <v>126</v>
      </c>
      <c r="CH7" s="84"/>
      <c r="CI7" s="84"/>
      <c r="CJ7" s="84"/>
      <c r="CK7" s="85"/>
      <c r="CL7" s="88" t="s">
        <v>127</v>
      </c>
      <c r="CM7" s="88"/>
      <c r="CN7" s="83" t="s">
        <v>143</v>
      </c>
      <c r="CO7" s="84"/>
      <c r="CP7" s="84"/>
      <c r="CQ7" s="85"/>
      <c r="CR7" s="86" t="s">
        <v>0</v>
      </c>
      <c r="CS7" s="83" t="s">
        <v>128</v>
      </c>
      <c r="CT7" s="85"/>
      <c r="CU7" s="83" t="s">
        <v>129</v>
      </c>
      <c r="CV7" s="85"/>
      <c r="CW7" s="81" t="s">
        <v>130</v>
      </c>
      <c r="CX7" s="81"/>
      <c r="CY7" s="81" t="s">
        <v>131</v>
      </c>
      <c r="CZ7" s="81"/>
      <c r="DA7" s="83" t="s">
        <v>132</v>
      </c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5"/>
      <c r="DO7" s="83" t="s">
        <v>133</v>
      </c>
      <c r="DP7" s="85"/>
      <c r="DQ7" s="83" t="s">
        <v>134</v>
      </c>
      <c r="DR7" s="85"/>
      <c r="DS7" s="83" t="s">
        <v>135</v>
      </c>
      <c r="DT7" s="85"/>
      <c r="DU7" s="83" t="s">
        <v>136</v>
      </c>
      <c r="DV7" s="85"/>
      <c r="DW7" s="83" t="s">
        <v>137</v>
      </c>
      <c r="DX7" s="85"/>
      <c r="DY7" s="86" t="s">
        <v>0</v>
      </c>
      <c r="DZ7" s="83" t="s">
        <v>138</v>
      </c>
      <c r="EA7" s="85"/>
      <c r="EB7" s="83" t="s">
        <v>139</v>
      </c>
      <c r="EC7" s="85"/>
      <c r="ED7" s="83" t="s">
        <v>140</v>
      </c>
      <c r="EE7" s="85"/>
      <c r="EF7" s="83" t="s">
        <v>141</v>
      </c>
      <c r="EG7" s="85"/>
      <c r="EH7" s="83" t="s">
        <v>142</v>
      </c>
      <c r="EI7" s="85"/>
      <c r="EJ7" s="93" t="s">
        <v>35</v>
      </c>
      <c r="EK7" s="13"/>
    </row>
    <row r="8" spans="1:141" s="4" customFormat="1" ht="372" customHeight="1">
      <c r="A8" s="80"/>
      <c r="B8" s="18" t="s">
        <v>1</v>
      </c>
      <c r="C8" s="18" t="s">
        <v>2</v>
      </c>
      <c r="D8" s="18" t="s">
        <v>3</v>
      </c>
      <c r="E8" s="19" t="s">
        <v>4</v>
      </c>
      <c r="F8" s="20" t="s">
        <v>5</v>
      </c>
      <c r="G8" s="18" t="s">
        <v>29</v>
      </c>
      <c r="H8" s="21" t="s">
        <v>6</v>
      </c>
      <c r="I8" s="21" t="s">
        <v>38</v>
      </c>
      <c r="J8" s="19" t="s">
        <v>4</v>
      </c>
      <c r="K8" s="20" t="s">
        <v>5</v>
      </c>
      <c r="L8" s="18" t="s">
        <v>28</v>
      </c>
      <c r="M8" s="21" t="s">
        <v>91</v>
      </c>
      <c r="N8" s="21" t="s">
        <v>7</v>
      </c>
      <c r="O8" s="19" t="s">
        <v>4</v>
      </c>
      <c r="P8" s="20" t="s">
        <v>5</v>
      </c>
      <c r="Q8" s="18" t="s">
        <v>28</v>
      </c>
      <c r="R8" s="21" t="s">
        <v>41</v>
      </c>
      <c r="S8" s="21" t="s">
        <v>42</v>
      </c>
      <c r="T8" s="21" t="s">
        <v>43</v>
      </c>
      <c r="U8" s="21" t="s">
        <v>44</v>
      </c>
      <c r="V8" s="22" t="s">
        <v>4</v>
      </c>
      <c r="W8" s="21" t="s">
        <v>28</v>
      </c>
      <c r="X8" s="80"/>
      <c r="Y8" s="21" t="s">
        <v>45</v>
      </c>
      <c r="Z8" s="21" t="s">
        <v>46</v>
      </c>
      <c r="AA8" s="22" t="s">
        <v>4</v>
      </c>
      <c r="AB8" s="21" t="s">
        <v>50</v>
      </c>
      <c r="AC8" s="21" t="s">
        <v>49</v>
      </c>
      <c r="AD8" s="21" t="s">
        <v>55</v>
      </c>
      <c r="AE8" s="21" t="s">
        <v>52</v>
      </c>
      <c r="AF8" s="21" t="s">
        <v>53</v>
      </c>
      <c r="AG8" s="22" t="s">
        <v>4</v>
      </c>
      <c r="AH8" s="21" t="s">
        <v>55</v>
      </c>
      <c r="AI8" s="21" t="s">
        <v>99</v>
      </c>
      <c r="AJ8" s="21" t="s">
        <v>108</v>
      </c>
      <c r="AK8" s="21" t="s">
        <v>4</v>
      </c>
      <c r="AL8" s="20" t="s">
        <v>100</v>
      </c>
      <c r="AM8" s="21" t="s">
        <v>157</v>
      </c>
      <c r="AN8" s="21" t="s">
        <v>111</v>
      </c>
      <c r="AO8" s="21" t="s">
        <v>110</v>
      </c>
      <c r="AP8" s="21" t="s">
        <v>54</v>
      </c>
      <c r="AQ8" s="21" t="s">
        <v>56</v>
      </c>
      <c r="AR8" s="21" t="s">
        <v>57</v>
      </c>
      <c r="AS8" s="21" t="s">
        <v>4</v>
      </c>
      <c r="AT8" s="21" t="s">
        <v>109</v>
      </c>
      <c r="AU8" s="87"/>
      <c r="AV8" s="23" t="s">
        <v>153</v>
      </c>
      <c r="AW8" s="23" t="s">
        <v>154</v>
      </c>
      <c r="AX8" s="23" t="s">
        <v>155</v>
      </c>
      <c r="AY8" s="21" t="s">
        <v>4</v>
      </c>
      <c r="AZ8" s="21" t="s">
        <v>58</v>
      </c>
      <c r="BA8" s="21" t="s">
        <v>59</v>
      </c>
      <c r="BB8" s="24" t="s">
        <v>60</v>
      </c>
      <c r="BC8" s="21" t="s">
        <v>4</v>
      </c>
      <c r="BD8" s="21" t="s">
        <v>58</v>
      </c>
      <c r="BE8" s="25" t="s">
        <v>145</v>
      </c>
      <c r="BF8" s="26" t="s">
        <v>67</v>
      </c>
      <c r="BG8" s="27" t="s">
        <v>102</v>
      </c>
      <c r="BH8" s="26" t="s">
        <v>101</v>
      </c>
      <c r="BI8" s="21" t="s">
        <v>61</v>
      </c>
      <c r="BJ8" s="21" t="s">
        <v>63</v>
      </c>
      <c r="BK8" s="21" t="s">
        <v>62</v>
      </c>
      <c r="BL8" s="21" t="s">
        <v>64</v>
      </c>
      <c r="BM8" s="21" t="s">
        <v>65</v>
      </c>
      <c r="BN8" s="21" t="s">
        <v>55</v>
      </c>
      <c r="BO8" s="28" t="s">
        <v>66</v>
      </c>
      <c r="BP8" s="20" t="s">
        <v>5</v>
      </c>
      <c r="BQ8" s="18" t="s">
        <v>67</v>
      </c>
      <c r="BR8" s="87"/>
      <c r="BS8" s="29" t="s">
        <v>148</v>
      </c>
      <c r="BT8" s="24" t="s">
        <v>55</v>
      </c>
      <c r="BU8" s="29" t="s">
        <v>149</v>
      </c>
      <c r="BV8" s="24" t="s">
        <v>55</v>
      </c>
      <c r="BW8" s="21" t="s">
        <v>95</v>
      </c>
      <c r="BX8" s="21" t="s">
        <v>96</v>
      </c>
      <c r="BY8" s="21" t="s">
        <v>97</v>
      </c>
      <c r="BZ8" s="21" t="s">
        <v>98</v>
      </c>
      <c r="CA8" s="22" t="s">
        <v>4</v>
      </c>
      <c r="CB8" s="21" t="s">
        <v>68</v>
      </c>
      <c r="CC8" s="26" t="s">
        <v>31</v>
      </c>
      <c r="CD8" s="21" t="s">
        <v>30</v>
      </c>
      <c r="CE8" s="26" t="s">
        <v>112</v>
      </c>
      <c r="CF8" s="21" t="s">
        <v>30</v>
      </c>
      <c r="CG8" s="21" t="s">
        <v>156</v>
      </c>
      <c r="CH8" s="21" t="s">
        <v>107</v>
      </c>
      <c r="CI8" s="21" t="s">
        <v>69</v>
      </c>
      <c r="CJ8" s="22" t="s">
        <v>4</v>
      </c>
      <c r="CK8" s="21" t="s">
        <v>67</v>
      </c>
      <c r="CL8" s="21" t="s">
        <v>70</v>
      </c>
      <c r="CM8" s="21" t="s">
        <v>55</v>
      </c>
      <c r="CN8" s="21" t="s">
        <v>71</v>
      </c>
      <c r="CO8" s="21" t="s">
        <v>72</v>
      </c>
      <c r="CP8" s="22" t="s">
        <v>4</v>
      </c>
      <c r="CQ8" s="21" t="s">
        <v>67</v>
      </c>
      <c r="CR8" s="87"/>
      <c r="CS8" s="21" t="s">
        <v>85</v>
      </c>
      <c r="CT8" s="21" t="s">
        <v>55</v>
      </c>
      <c r="CU8" s="28" t="s">
        <v>8</v>
      </c>
      <c r="CV8" s="21" t="s">
        <v>32</v>
      </c>
      <c r="CW8" s="28" t="s">
        <v>33</v>
      </c>
      <c r="CX8" s="21" t="s">
        <v>32</v>
      </c>
      <c r="CY8" s="28" t="s">
        <v>34</v>
      </c>
      <c r="CZ8" s="21" t="s">
        <v>32</v>
      </c>
      <c r="DA8" s="26" t="s">
        <v>73</v>
      </c>
      <c r="DB8" s="26" t="s">
        <v>78</v>
      </c>
      <c r="DC8" s="26" t="s">
        <v>86</v>
      </c>
      <c r="DD8" s="26" t="s">
        <v>87</v>
      </c>
      <c r="DE8" s="26" t="s">
        <v>88</v>
      </c>
      <c r="DF8" s="26" t="s">
        <v>89</v>
      </c>
      <c r="DG8" s="26" t="s">
        <v>90</v>
      </c>
      <c r="DH8" s="26" t="s">
        <v>74</v>
      </c>
      <c r="DI8" s="21" t="s">
        <v>75</v>
      </c>
      <c r="DJ8" s="21" t="s">
        <v>76</v>
      </c>
      <c r="DK8" s="21" t="s">
        <v>77</v>
      </c>
      <c r="DL8" s="20" t="s">
        <v>5</v>
      </c>
      <c r="DM8" s="21" t="s">
        <v>4</v>
      </c>
      <c r="DN8" s="21" t="s">
        <v>67</v>
      </c>
      <c r="DO8" s="21" t="s">
        <v>92</v>
      </c>
      <c r="DP8" s="21" t="s">
        <v>79</v>
      </c>
      <c r="DQ8" s="21" t="s">
        <v>93</v>
      </c>
      <c r="DR8" s="21" t="s">
        <v>79</v>
      </c>
      <c r="DS8" s="26" t="s">
        <v>104</v>
      </c>
      <c r="DT8" s="21" t="s">
        <v>79</v>
      </c>
      <c r="DU8" s="26" t="s">
        <v>9</v>
      </c>
      <c r="DV8" s="21" t="s">
        <v>79</v>
      </c>
      <c r="DW8" s="26" t="s">
        <v>94</v>
      </c>
      <c r="DX8" s="21" t="s">
        <v>79</v>
      </c>
      <c r="DY8" s="87"/>
      <c r="DZ8" s="21" t="s">
        <v>80</v>
      </c>
      <c r="EA8" s="21" t="s">
        <v>79</v>
      </c>
      <c r="EB8" s="21" t="s">
        <v>81</v>
      </c>
      <c r="EC8" s="21" t="s">
        <v>79</v>
      </c>
      <c r="ED8" s="21" t="s">
        <v>82</v>
      </c>
      <c r="EE8" s="21" t="s">
        <v>79</v>
      </c>
      <c r="EF8" s="21" t="s">
        <v>83</v>
      </c>
      <c r="EG8" s="21" t="s">
        <v>79</v>
      </c>
      <c r="EH8" s="21" t="s">
        <v>84</v>
      </c>
      <c r="EI8" s="21" t="s">
        <v>79</v>
      </c>
      <c r="EJ8" s="94"/>
      <c r="EK8" s="13"/>
    </row>
    <row r="9" spans="1:141" ht="23.25">
      <c r="A9" s="44" t="s">
        <v>26</v>
      </c>
      <c r="B9" s="30">
        <v>52.1</v>
      </c>
      <c r="C9" s="31">
        <v>1549.7</v>
      </c>
      <c r="D9" s="32">
        <v>1106.6</v>
      </c>
      <c r="E9" s="33">
        <f aca="true" t="shared" si="0" ref="E9:E26">B9/(C9-D9)</f>
        <v>0.11758068156172419</v>
      </c>
      <c r="F9" s="34" t="s">
        <v>150</v>
      </c>
      <c r="G9" s="35">
        <v>1</v>
      </c>
      <c r="H9" s="36">
        <v>1038.5</v>
      </c>
      <c r="I9" s="37">
        <v>1104</v>
      </c>
      <c r="J9" s="38">
        <f>H9/I9</f>
        <v>0.9406702898550725</v>
      </c>
      <c r="K9" s="39" t="s">
        <v>106</v>
      </c>
      <c r="L9" s="35">
        <f aca="true" t="shared" si="1" ref="L9:L26">IF(J9&gt;1,0,1)</f>
        <v>1</v>
      </c>
      <c r="M9" s="36">
        <v>685.8</v>
      </c>
      <c r="N9" s="36">
        <v>685.9</v>
      </c>
      <c r="O9" s="38">
        <f aca="true" t="shared" si="2" ref="O9:O26">M9/N9</f>
        <v>0.9998542061525003</v>
      </c>
      <c r="P9" s="39" t="s">
        <v>106</v>
      </c>
      <c r="Q9" s="35">
        <f aca="true" t="shared" si="3" ref="Q9:Q25">IF(O9&gt;1,0,1)</f>
        <v>1</v>
      </c>
      <c r="R9" s="40">
        <v>351.8</v>
      </c>
      <c r="S9" s="40">
        <v>435.4</v>
      </c>
      <c r="T9" s="40">
        <v>312.7</v>
      </c>
      <c r="U9" s="40">
        <v>509.3</v>
      </c>
      <c r="V9" s="57">
        <f>(R9/S9)/(T9/U9)</f>
        <v>1.3159918671802</v>
      </c>
      <c r="W9" s="35">
        <f>IF(V9&lt;1,0,1)</f>
        <v>1</v>
      </c>
      <c r="X9" s="44" t="s">
        <v>26</v>
      </c>
      <c r="Y9" s="42">
        <v>14.6</v>
      </c>
      <c r="Z9" s="42">
        <v>21</v>
      </c>
      <c r="AA9" s="38">
        <f aca="true" t="shared" si="4" ref="AA9:AA26">Y9/Z9</f>
        <v>0.6952380952380952</v>
      </c>
      <c r="AB9" s="35">
        <v>1</v>
      </c>
      <c r="AC9" s="43">
        <v>0</v>
      </c>
      <c r="AD9" s="35">
        <v>0</v>
      </c>
      <c r="AE9" s="40">
        <v>351.8</v>
      </c>
      <c r="AF9" s="40">
        <v>279.4</v>
      </c>
      <c r="AG9" s="38">
        <f aca="true" t="shared" si="5" ref="AG9:AG26">AE9/AF9</f>
        <v>1.259126700071582</v>
      </c>
      <c r="AH9" s="35">
        <v>-1</v>
      </c>
      <c r="AI9" s="40">
        <v>378</v>
      </c>
      <c r="AJ9" s="40">
        <v>252.2</v>
      </c>
      <c r="AK9" s="38">
        <f aca="true" t="shared" si="6" ref="AK9:AK26">AI9/AJ9</f>
        <v>1.4988104678826328</v>
      </c>
      <c r="AL9" s="45">
        <v>1.05</v>
      </c>
      <c r="AM9" s="35">
        <v>2</v>
      </c>
      <c r="AN9" s="40">
        <v>0</v>
      </c>
      <c r="AO9" s="40">
        <v>0</v>
      </c>
      <c r="AP9" s="35">
        <v>1</v>
      </c>
      <c r="AQ9" s="40">
        <v>0</v>
      </c>
      <c r="AR9" s="40">
        <v>0</v>
      </c>
      <c r="AS9" s="46">
        <v>0</v>
      </c>
      <c r="AT9" s="35">
        <v>0</v>
      </c>
      <c r="AU9" s="72" t="s">
        <v>26</v>
      </c>
      <c r="AV9" s="40">
        <v>51.4</v>
      </c>
      <c r="AW9" s="40">
        <v>0.3</v>
      </c>
      <c r="AX9" s="40">
        <v>0.2</v>
      </c>
      <c r="AY9" s="38">
        <f aca="true" t="shared" si="7" ref="AY9:AY19">AV9/(AV9+(AW9-AX9))</f>
        <v>0.9980582524271845</v>
      </c>
      <c r="AZ9" s="35">
        <v>1</v>
      </c>
      <c r="BA9" s="40">
        <v>3</v>
      </c>
      <c r="BB9" s="40">
        <v>3</v>
      </c>
      <c r="BC9" s="38">
        <f aca="true" t="shared" si="8" ref="BC9:BC26">BA9/BB9</f>
        <v>1</v>
      </c>
      <c r="BD9" s="35">
        <v>-1</v>
      </c>
      <c r="BE9" s="47">
        <v>2</v>
      </c>
      <c r="BF9" s="48">
        <v>1</v>
      </c>
      <c r="BG9" s="49">
        <v>1</v>
      </c>
      <c r="BH9" s="48">
        <v>1</v>
      </c>
      <c r="BI9" s="50">
        <v>0</v>
      </c>
      <c r="BJ9" s="51">
        <v>0</v>
      </c>
      <c r="BK9" s="40">
        <v>0</v>
      </c>
      <c r="BL9" s="35">
        <v>0</v>
      </c>
      <c r="BM9" s="43">
        <v>0</v>
      </c>
      <c r="BN9" s="35">
        <v>0</v>
      </c>
      <c r="BO9" s="40">
        <v>4</v>
      </c>
      <c r="BP9" s="52">
        <v>6</v>
      </c>
      <c r="BQ9" s="35">
        <v>1</v>
      </c>
      <c r="BR9" s="72" t="s">
        <v>26</v>
      </c>
      <c r="BS9" s="40">
        <v>0</v>
      </c>
      <c r="BT9" s="48">
        <v>0</v>
      </c>
      <c r="BU9" s="40">
        <v>0</v>
      </c>
      <c r="BV9" s="48">
        <v>0</v>
      </c>
      <c r="BW9" s="40">
        <v>211</v>
      </c>
      <c r="BX9" s="40">
        <v>269.1</v>
      </c>
      <c r="BY9" s="40">
        <v>474.4</v>
      </c>
      <c r="BZ9" s="40">
        <v>405.8</v>
      </c>
      <c r="CA9" s="38">
        <f aca="true" t="shared" si="9" ref="CA9:CA26">BZ9/(1.1*(BW9+BX9+BY9)/3)</f>
        <v>1.15948378494214</v>
      </c>
      <c r="CB9" s="35">
        <v>1</v>
      </c>
      <c r="CC9" s="40">
        <v>1</v>
      </c>
      <c r="CD9" s="35">
        <v>2</v>
      </c>
      <c r="CE9" s="40"/>
      <c r="CF9" s="35">
        <v>0</v>
      </c>
      <c r="CG9" s="40">
        <v>4</v>
      </c>
      <c r="CH9" s="40"/>
      <c r="CI9" s="40"/>
      <c r="CJ9" s="38">
        <v>1</v>
      </c>
      <c r="CK9" s="35">
        <v>1</v>
      </c>
      <c r="CL9" s="40">
        <v>0</v>
      </c>
      <c r="CM9" s="35">
        <v>0</v>
      </c>
      <c r="CN9" s="53">
        <v>28.28</v>
      </c>
      <c r="CO9" s="53">
        <v>69.04</v>
      </c>
      <c r="CP9" s="38">
        <f aca="true" t="shared" si="10" ref="CP9:CP26">CN9/CO9</f>
        <v>0.40961761297798377</v>
      </c>
      <c r="CQ9" s="35">
        <f>IF(CP9&gt;1,0,1)</f>
        <v>1</v>
      </c>
      <c r="CR9" s="72" t="s">
        <v>26</v>
      </c>
      <c r="CS9" s="40"/>
      <c r="CT9" s="35">
        <v>0</v>
      </c>
      <c r="CU9" s="54"/>
      <c r="CV9" s="35">
        <v>0</v>
      </c>
      <c r="CW9" s="54"/>
      <c r="CX9" s="35">
        <v>0</v>
      </c>
      <c r="CY9" s="40"/>
      <c r="CZ9" s="35">
        <v>0</v>
      </c>
      <c r="DA9" s="40">
        <v>1</v>
      </c>
      <c r="DB9" s="40">
        <v>1</v>
      </c>
      <c r="DC9" s="40">
        <v>1</v>
      </c>
      <c r="DD9" s="40">
        <v>1</v>
      </c>
      <c r="DE9" s="40">
        <v>1</v>
      </c>
      <c r="DF9" s="40">
        <v>1</v>
      </c>
      <c r="DG9" s="40">
        <v>1</v>
      </c>
      <c r="DH9" s="40">
        <v>1</v>
      </c>
      <c r="DI9" s="40">
        <v>1</v>
      </c>
      <c r="DJ9" s="40">
        <v>1</v>
      </c>
      <c r="DK9" s="40">
        <v>1</v>
      </c>
      <c r="DL9" s="34">
        <v>11</v>
      </c>
      <c r="DM9" s="55">
        <f aca="true" t="shared" si="11" ref="DM9:DM26">SUM(DA9:DK9)</f>
        <v>11</v>
      </c>
      <c r="DN9" s="35">
        <f aca="true" t="shared" si="12" ref="DN9:DN26">IF(DM9&lt;11,0,1)</f>
        <v>1</v>
      </c>
      <c r="DO9" s="40">
        <v>1</v>
      </c>
      <c r="DP9" s="35">
        <v>0.5</v>
      </c>
      <c r="DQ9" s="40">
        <v>1</v>
      </c>
      <c r="DR9" s="35">
        <v>0.5</v>
      </c>
      <c r="DS9" s="49">
        <v>1</v>
      </c>
      <c r="DT9" s="35">
        <v>0.5</v>
      </c>
      <c r="DU9" s="40">
        <v>1</v>
      </c>
      <c r="DV9" s="35">
        <v>0.5</v>
      </c>
      <c r="DW9" s="40">
        <v>1</v>
      </c>
      <c r="DX9" s="35">
        <v>0.5</v>
      </c>
      <c r="DY9" s="72" t="s">
        <v>26</v>
      </c>
      <c r="DZ9" s="40">
        <v>1</v>
      </c>
      <c r="EA9" s="35">
        <v>0.5</v>
      </c>
      <c r="EB9" s="40">
        <v>1</v>
      </c>
      <c r="EC9" s="35">
        <v>0.5</v>
      </c>
      <c r="ED9" s="40">
        <v>1</v>
      </c>
      <c r="EE9" s="35">
        <v>0.5</v>
      </c>
      <c r="EF9" s="40">
        <v>1</v>
      </c>
      <c r="EG9" s="35">
        <v>0.5</v>
      </c>
      <c r="EH9" s="40">
        <v>1</v>
      </c>
      <c r="EI9" s="35">
        <v>0.5</v>
      </c>
      <c r="EJ9" s="17">
        <f aca="true" t="shared" si="13" ref="EJ9:EJ25">G9+L9+Q9+W9+AB9+AD9+AH9+AM9+AP9+AT9+AZ9+BD9+BF9+BH9+BJ9+BL9+BN9+BQ9+BT9+BV9+CB9+CD9+CF9+CK9+CM9+CQ9+CT9+CV9+CX9+CZ9+DN9+DP9+DR9+DT9+DV9+DX9+EA9+EC9+EE9+EG9+EI9</f>
        <v>21</v>
      </c>
      <c r="EK9" s="8"/>
    </row>
    <row r="10" spans="1:141" ht="23.25">
      <c r="A10" s="44" t="s">
        <v>21</v>
      </c>
      <c r="B10" s="30">
        <v>-0.6</v>
      </c>
      <c r="C10" s="31">
        <v>4778.6</v>
      </c>
      <c r="D10" s="32">
        <v>3912.7</v>
      </c>
      <c r="E10" s="33">
        <f t="shared" si="0"/>
        <v>-0.0006929206605843627</v>
      </c>
      <c r="F10" s="34" t="s">
        <v>150</v>
      </c>
      <c r="G10" s="35">
        <v>1</v>
      </c>
      <c r="H10" s="36">
        <v>1152</v>
      </c>
      <c r="I10" s="37">
        <v>1242</v>
      </c>
      <c r="J10" s="38">
        <f>H10/I10</f>
        <v>0.927536231884058</v>
      </c>
      <c r="K10" s="39" t="s">
        <v>106</v>
      </c>
      <c r="L10" s="35">
        <f t="shared" si="1"/>
        <v>1</v>
      </c>
      <c r="M10" s="36">
        <v>633</v>
      </c>
      <c r="N10" s="36">
        <v>778</v>
      </c>
      <c r="O10" s="38">
        <f t="shared" si="2"/>
        <v>0.8136246786632391</v>
      </c>
      <c r="P10" s="39" t="s">
        <v>106</v>
      </c>
      <c r="Q10" s="35">
        <f t="shared" si="3"/>
        <v>1</v>
      </c>
      <c r="R10" s="40">
        <v>816.9</v>
      </c>
      <c r="S10" s="40">
        <v>480.7</v>
      </c>
      <c r="T10" s="40">
        <v>940.4</v>
      </c>
      <c r="U10" s="40">
        <v>639.6</v>
      </c>
      <c r="V10" s="57">
        <f>(R10/S10)/(T10/U10)</f>
        <v>1.1558210737088803</v>
      </c>
      <c r="W10" s="35">
        <f>IF(V10&lt;1,0,1)</f>
        <v>1</v>
      </c>
      <c r="X10" s="44" t="s">
        <v>21</v>
      </c>
      <c r="Y10" s="42">
        <v>54.7</v>
      </c>
      <c r="Z10" s="42">
        <v>66.7</v>
      </c>
      <c r="AA10" s="38">
        <f t="shared" si="4"/>
        <v>0.8200899550224887</v>
      </c>
      <c r="AB10" s="35">
        <v>1</v>
      </c>
      <c r="AC10" s="43">
        <v>0</v>
      </c>
      <c r="AD10" s="35">
        <v>0</v>
      </c>
      <c r="AE10" s="40">
        <v>865.9</v>
      </c>
      <c r="AF10" s="40">
        <v>567.3</v>
      </c>
      <c r="AG10" s="38">
        <f t="shared" si="5"/>
        <v>1.526352899700335</v>
      </c>
      <c r="AH10" s="35">
        <v>-1</v>
      </c>
      <c r="AI10" s="40">
        <v>491.4</v>
      </c>
      <c r="AJ10" s="40">
        <v>445.5</v>
      </c>
      <c r="AK10" s="38">
        <f t="shared" si="6"/>
        <v>1.103030303030303</v>
      </c>
      <c r="AL10" s="45">
        <v>1.05</v>
      </c>
      <c r="AM10" s="35">
        <v>2</v>
      </c>
      <c r="AN10" s="40">
        <v>0</v>
      </c>
      <c r="AO10" s="40">
        <v>0</v>
      </c>
      <c r="AP10" s="35">
        <v>1</v>
      </c>
      <c r="AQ10" s="40">
        <v>0</v>
      </c>
      <c r="AR10" s="40">
        <v>0</v>
      </c>
      <c r="AS10" s="46">
        <v>0</v>
      </c>
      <c r="AT10" s="35">
        <v>0</v>
      </c>
      <c r="AU10" s="72" t="s">
        <v>21</v>
      </c>
      <c r="AV10" s="40">
        <v>4.8</v>
      </c>
      <c r="AW10" s="40">
        <v>2.5</v>
      </c>
      <c r="AX10" s="40">
        <v>2</v>
      </c>
      <c r="AY10" s="38">
        <f t="shared" si="7"/>
        <v>0.9056603773584906</v>
      </c>
      <c r="AZ10" s="35">
        <v>0</v>
      </c>
      <c r="BA10" s="40">
        <v>24</v>
      </c>
      <c r="BB10" s="40">
        <v>21</v>
      </c>
      <c r="BC10" s="38">
        <f t="shared" si="8"/>
        <v>1.1428571428571428</v>
      </c>
      <c r="BD10" s="35">
        <v>1</v>
      </c>
      <c r="BE10" s="47">
        <v>0</v>
      </c>
      <c r="BF10" s="48">
        <v>0</v>
      </c>
      <c r="BG10" s="49">
        <v>0</v>
      </c>
      <c r="BH10" s="48">
        <v>0</v>
      </c>
      <c r="BI10" s="50">
        <v>0</v>
      </c>
      <c r="BJ10" s="51">
        <v>0</v>
      </c>
      <c r="BK10" s="40">
        <v>0</v>
      </c>
      <c r="BL10" s="35">
        <v>0</v>
      </c>
      <c r="BM10" s="43">
        <v>0</v>
      </c>
      <c r="BN10" s="35">
        <v>0</v>
      </c>
      <c r="BO10" s="40">
        <v>4</v>
      </c>
      <c r="BP10" s="52">
        <v>6</v>
      </c>
      <c r="BQ10" s="35">
        <v>1</v>
      </c>
      <c r="BR10" s="72" t="s">
        <v>21</v>
      </c>
      <c r="BS10" s="40">
        <v>1</v>
      </c>
      <c r="BT10" s="48">
        <v>-1</v>
      </c>
      <c r="BU10" s="40">
        <v>0</v>
      </c>
      <c r="BV10" s="48">
        <v>0</v>
      </c>
      <c r="BW10" s="40">
        <v>880.5</v>
      </c>
      <c r="BX10" s="40">
        <v>247.3</v>
      </c>
      <c r="BY10" s="40">
        <v>847.1</v>
      </c>
      <c r="BZ10" s="40">
        <v>1599.6</v>
      </c>
      <c r="CA10" s="38">
        <f t="shared" si="9"/>
        <v>2.208995622333006</v>
      </c>
      <c r="CB10" s="35">
        <v>0</v>
      </c>
      <c r="CC10" s="40">
        <v>1</v>
      </c>
      <c r="CD10" s="35">
        <v>2</v>
      </c>
      <c r="CE10" s="40">
        <v>1</v>
      </c>
      <c r="CF10" s="35">
        <v>2</v>
      </c>
      <c r="CG10" s="40">
        <v>2</v>
      </c>
      <c r="CH10" s="40"/>
      <c r="CI10" s="40"/>
      <c r="CJ10" s="38">
        <v>0.5</v>
      </c>
      <c r="CK10" s="35">
        <v>1</v>
      </c>
      <c r="CL10" s="40">
        <v>0</v>
      </c>
      <c r="CM10" s="35">
        <v>0</v>
      </c>
      <c r="CN10" s="53">
        <v>487.46</v>
      </c>
      <c r="CO10" s="53">
        <v>497.11</v>
      </c>
      <c r="CP10" s="38">
        <f t="shared" si="10"/>
        <v>0.9805877974693729</v>
      </c>
      <c r="CQ10" s="35">
        <f>IF(CP10&gt;1,0,1)</f>
        <v>1</v>
      </c>
      <c r="CR10" s="72" t="s">
        <v>21</v>
      </c>
      <c r="CS10" s="40"/>
      <c r="CT10" s="35">
        <v>0</v>
      </c>
      <c r="CU10" s="54"/>
      <c r="CV10" s="35">
        <v>0</v>
      </c>
      <c r="CW10" s="54"/>
      <c r="CX10" s="35">
        <v>0</v>
      </c>
      <c r="CY10" s="40"/>
      <c r="CZ10" s="35">
        <v>0</v>
      </c>
      <c r="DA10" s="40">
        <v>1</v>
      </c>
      <c r="DB10" s="40">
        <v>1</v>
      </c>
      <c r="DC10" s="40">
        <v>1</v>
      </c>
      <c r="DD10" s="40">
        <v>1</v>
      </c>
      <c r="DE10" s="40">
        <v>1</v>
      </c>
      <c r="DF10" s="40">
        <v>0</v>
      </c>
      <c r="DG10" s="40">
        <v>1</v>
      </c>
      <c r="DH10" s="40">
        <v>1</v>
      </c>
      <c r="DI10" s="40">
        <v>1</v>
      </c>
      <c r="DJ10" s="40">
        <v>1</v>
      </c>
      <c r="DK10" s="40">
        <v>1</v>
      </c>
      <c r="DL10" s="34">
        <v>11</v>
      </c>
      <c r="DM10" s="55">
        <f t="shared" si="11"/>
        <v>10</v>
      </c>
      <c r="DN10" s="35">
        <f t="shared" si="12"/>
        <v>0</v>
      </c>
      <c r="DO10" s="40">
        <v>1</v>
      </c>
      <c r="DP10" s="35">
        <v>0.5</v>
      </c>
      <c r="DQ10" s="40">
        <v>1</v>
      </c>
      <c r="DR10" s="35">
        <v>0.5</v>
      </c>
      <c r="DS10" s="49">
        <v>1</v>
      </c>
      <c r="DT10" s="35">
        <v>0.5</v>
      </c>
      <c r="DU10" s="40">
        <v>1</v>
      </c>
      <c r="DV10" s="35">
        <v>0.5</v>
      </c>
      <c r="DW10" s="40">
        <v>1</v>
      </c>
      <c r="DX10" s="35">
        <v>0.5</v>
      </c>
      <c r="DY10" s="72" t="s">
        <v>21</v>
      </c>
      <c r="DZ10" s="40">
        <v>1</v>
      </c>
      <c r="EA10" s="35">
        <v>0.5</v>
      </c>
      <c r="EB10" s="40">
        <v>1</v>
      </c>
      <c r="EC10" s="35">
        <v>0.5</v>
      </c>
      <c r="ED10" s="40">
        <v>1</v>
      </c>
      <c r="EE10" s="35">
        <v>0.5</v>
      </c>
      <c r="EF10" s="40">
        <v>1</v>
      </c>
      <c r="EG10" s="35">
        <v>0.5</v>
      </c>
      <c r="EH10" s="40">
        <v>1</v>
      </c>
      <c r="EI10" s="35">
        <v>0.5</v>
      </c>
      <c r="EJ10" s="17">
        <f t="shared" si="13"/>
        <v>19</v>
      </c>
      <c r="EK10" s="8"/>
    </row>
    <row r="11" spans="1:141" s="1" customFormat="1" ht="23.25">
      <c r="A11" s="44" t="s">
        <v>23</v>
      </c>
      <c r="B11" s="30">
        <v>-375.9</v>
      </c>
      <c r="C11" s="30">
        <v>3414.9</v>
      </c>
      <c r="D11" s="32">
        <v>1463.9</v>
      </c>
      <c r="E11" s="33">
        <f t="shared" si="0"/>
        <v>-0.19267042542286006</v>
      </c>
      <c r="F11" s="34" t="s">
        <v>150</v>
      </c>
      <c r="G11" s="35">
        <v>1</v>
      </c>
      <c r="H11" s="36">
        <v>1464.4</v>
      </c>
      <c r="I11" s="37">
        <v>1816</v>
      </c>
      <c r="J11" s="38">
        <f>H11/I11</f>
        <v>0.8063876651982379</v>
      </c>
      <c r="K11" s="39" t="s">
        <v>106</v>
      </c>
      <c r="L11" s="35">
        <f t="shared" si="1"/>
        <v>1</v>
      </c>
      <c r="M11" s="36">
        <v>905.9</v>
      </c>
      <c r="N11" s="36">
        <v>1150.7</v>
      </c>
      <c r="O11" s="38">
        <f t="shared" si="2"/>
        <v>0.7872599287390284</v>
      </c>
      <c r="P11" s="39" t="s">
        <v>106</v>
      </c>
      <c r="Q11" s="35">
        <f t="shared" si="3"/>
        <v>1</v>
      </c>
      <c r="R11" s="40">
        <v>1855.8</v>
      </c>
      <c r="S11" s="40">
        <v>338</v>
      </c>
      <c r="T11" s="40">
        <v>1991.4</v>
      </c>
      <c r="U11" s="40">
        <v>211.6</v>
      </c>
      <c r="V11" s="57">
        <f>(R11/S11)/(T11/U11)</f>
        <v>0.5834069932663114</v>
      </c>
      <c r="W11" s="35">
        <f>IF(V11&lt;1,0,1)</f>
        <v>0</v>
      </c>
      <c r="X11" s="44" t="s">
        <v>23</v>
      </c>
      <c r="Y11" s="42">
        <v>515.3</v>
      </c>
      <c r="Z11" s="42">
        <v>527.3</v>
      </c>
      <c r="AA11" s="38">
        <f t="shared" si="4"/>
        <v>0.9772425564194955</v>
      </c>
      <c r="AB11" s="35">
        <v>1</v>
      </c>
      <c r="AC11" s="43">
        <v>0</v>
      </c>
      <c r="AD11" s="35">
        <v>0</v>
      </c>
      <c r="AE11" s="40">
        <v>1951</v>
      </c>
      <c r="AF11" s="40">
        <v>1845.6</v>
      </c>
      <c r="AG11" s="38">
        <f t="shared" si="5"/>
        <v>1.0571087993064587</v>
      </c>
      <c r="AH11" s="35">
        <v>0</v>
      </c>
      <c r="AI11" s="40">
        <v>1915.2</v>
      </c>
      <c r="AJ11" s="40">
        <v>1947.4</v>
      </c>
      <c r="AK11" s="38">
        <f t="shared" si="6"/>
        <v>0.9834651329978432</v>
      </c>
      <c r="AL11" s="45">
        <v>1.05</v>
      </c>
      <c r="AM11" s="35">
        <v>-1</v>
      </c>
      <c r="AN11" s="40">
        <v>4</v>
      </c>
      <c r="AO11" s="40">
        <v>4</v>
      </c>
      <c r="AP11" s="35">
        <v>1</v>
      </c>
      <c r="AQ11" s="40">
        <v>4</v>
      </c>
      <c r="AR11" s="40">
        <v>4</v>
      </c>
      <c r="AS11" s="46">
        <f>AQ11/AR11</f>
        <v>1</v>
      </c>
      <c r="AT11" s="35">
        <v>0</v>
      </c>
      <c r="AU11" s="72" t="s">
        <v>23</v>
      </c>
      <c r="AV11" s="40">
        <v>261.4</v>
      </c>
      <c r="AW11" s="40">
        <v>51.1</v>
      </c>
      <c r="AX11" s="40">
        <v>41.7</v>
      </c>
      <c r="AY11" s="38">
        <f t="shared" si="7"/>
        <v>0.9652880354505171</v>
      </c>
      <c r="AZ11" s="35">
        <v>1</v>
      </c>
      <c r="BA11" s="40">
        <v>228</v>
      </c>
      <c r="BB11" s="40">
        <v>225</v>
      </c>
      <c r="BC11" s="38">
        <f t="shared" si="8"/>
        <v>1.0133333333333334</v>
      </c>
      <c r="BD11" s="35">
        <v>1</v>
      </c>
      <c r="BE11" s="47">
        <v>17</v>
      </c>
      <c r="BF11" s="48">
        <v>1</v>
      </c>
      <c r="BG11" s="49">
        <v>1</v>
      </c>
      <c r="BH11" s="48">
        <v>1</v>
      </c>
      <c r="BI11" s="50">
        <v>0</v>
      </c>
      <c r="BJ11" s="51">
        <v>0</v>
      </c>
      <c r="BK11" s="40">
        <v>1</v>
      </c>
      <c r="BL11" s="35">
        <v>1</v>
      </c>
      <c r="BM11" s="43">
        <v>0</v>
      </c>
      <c r="BN11" s="35">
        <v>0</v>
      </c>
      <c r="BO11" s="40">
        <v>4</v>
      </c>
      <c r="BP11" s="52">
        <v>6</v>
      </c>
      <c r="BQ11" s="35">
        <v>1</v>
      </c>
      <c r="BR11" s="72" t="s">
        <v>23</v>
      </c>
      <c r="BS11" s="40">
        <v>0</v>
      </c>
      <c r="BT11" s="48">
        <v>0</v>
      </c>
      <c r="BU11" s="40">
        <v>0</v>
      </c>
      <c r="BV11" s="48">
        <v>0</v>
      </c>
      <c r="BW11" s="40">
        <v>476.8</v>
      </c>
      <c r="BX11" s="40">
        <v>897.8</v>
      </c>
      <c r="BY11" s="40">
        <v>1039.3</v>
      </c>
      <c r="BZ11" s="40">
        <v>1304.2</v>
      </c>
      <c r="CA11" s="38">
        <f t="shared" si="9"/>
        <v>1.473511367873189</v>
      </c>
      <c r="CB11" s="35">
        <v>0.5</v>
      </c>
      <c r="CC11" s="40"/>
      <c r="CD11" s="35">
        <v>0</v>
      </c>
      <c r="CE11" s="40"/>
      <c r="CF11" s="35">
        <v>0</v>
      </c>
      <c r="CG11" s="40">
        <v>3</v>
      </c>
      <c r="CH11" s="40"/>
      <c r="CI11" s="40"/>
      <c r="CJ11" s="38">
        <v>0.75</v>
      </c>
      <c r="CK11" s="35">
        <v>1</v>
      </c>
      <c r="CL11" s="40">
        <v>0</v>
      </c>
      <c r="CM11" s="35">
        <v>0</v>
      </c>
      <c r="CN11" s="53">
        <v>285.5</v>
      </c>
      <c r="CO11" s="53">
        <v>301.79</v>
      </c>
      <c r="CP11" s="38">
        <f t="shared" si="10"/>
        <v>0.9460220683256568</v>
      </c>
      <c r="CQ11" s="35">
        <f>IF(CP11&gt;1,0,1)</f>
        <v>1</v>
      </c>
      <c r="CR11" s="72" t="s">
        <v>23</v>
      </c>
      <c r="CS11" s="40"/>
      <c r="CT11" s="35">
        <v>0</v>
      </c>
      <c r="CU11" s="54"/>
      <c r="CV11" s="35">
        <v>0</v>
      </c>
      <c r="CW11" s="54"/>
      <c r="CX11" s="35">
        <v>0</v>
      </c>
      <c r="CY11" s="40"/>
      <c r="CZ11" s="35">
        <v>0</v>
      </c>
      <c r="DA11" s="40">
        <v>1</v>
      </c>
      <c r="DB11" s="40">
        <v>1</v>
      </c>
      <c r="DC11" s="40">
        <v>1</v>
      </c>
      <c r="DD11" s="40">
        <v>1</v>
      </c>
      <c r="DE11" s="40">
        <v>1</v>
      </c>
      <c r="DF11" s="40">
        <v>1</v>
      </c>
      <c r="DG11" s="40">
        <v>1</v>
      </c>
      <c r="DH11" s="40">
        <v>1</v>
      </c>
      <c r="DI11" s="40">
        <v>1</v>
      </c>
      <c r="DJ11" s="40">
        <v>1</v>
      </c>
      <c r="DK11" s="40">
        <v>1</v>
      </c>
      <c r="DL11" s="34">
        <v>11</v>
      </c>
      <c r="DM11" s="55">
        <f t="shared" si="11"/>
        <v>11</v>
      </c>
      <c r="DN11" s="35">
        <f t="shared" si="12"/>
        <v>1</v>
      </c>
      <c r="DO11" s="40">
        <v>1</v>
      </c>
      <c r="DP11" s="35">
        <v>0.5</v>
      </c>
      <c r="DQ11" s="40">
        <v>1</v>
      </c>
      <c r="DR11" s="35">
        <v>0.5</v>
      </c>
      <c r="DS11" s="49">
        <v>1</v>
      </c>
      <c r="DT11" s="35">
        <v>0.5</v>
      </c>
      <c r="DU11" s="40">
        <v>1</v>
      </c>
      <c r="DV11" s="35">
        <v>0.5</v>
      </c>
      <c r="DW11" s="40">
        <v>1</v>
      </c>
      <c r="DX11" s="35">
        <v>0.5</v>
      </c>
      <c r="DY11" s="72" t="s">
        <v>23</v>
      </c>
      <c r="DZ11" s="40">
        <v>1</v>
      </c>
      <c r="EA11" s="35">
        <v>0.5</v>
      </c>
      <c r="EB11" s="40">
        <v>1</v>
      </c>
      <c r="EC11" s="35">
        <v>0.5</v>
      </c>
      <c r="ED11" s="40">
        <v>1</v>
      </c>
      <c r="EE11" s="35">
        <v>0.5</v>
      </c>
      <c r="EF11" s="40">
        <v>1</v>
      </c>
      <c r="EG11" s="35">
        <v>0.5</v>
      </c>
      <c r="EH11" s="40">
        <v>1</v>
      </c>
      <c r="EI11" s="35">
        <v>0.5</v>
      </c>
      <c r="EJ11" s="17">
        <f t="shared" si="13"/>
        <v>18.5</v>
      </c>
      <c r="EK11" s="8"/>
    </row>
    <row r="12" spans="1:141" ht="23.25">
      <c r="A12" s="44" t="s">
        <v>10</v>
      </c>
      <c r="B12" s="30">
        <v>825.3</v>
      </c>
      <c r="C12" s="30">
        <v>18926.1</v>
      </c>
      <c r="D12" s="32">
        <v>5168.2</v>
      </c>
      <c r="E12" s="33">
        <f t="shared" si="0"/>
        <v>0.059987352720982136</v>
      </c>
      <c r="F12" s="34" t="s">
        <v>150</v>
      </c>
      <c r="G12" s="35">
        <f>IF(E12&gt;0.1,0,1)</f>
        <v>1</v>
      </c>
      <c r="H12" s="36">
        <v>3640.3</v>
      </c>
      <c r="I12" s="37"/>
      <c r="J12" s="38">
        <v>1</v>
      </c>
      <c r="K12" s="39" t="s">
        <v>106</v>
      </c>
      <c r="L12" s="35">
        <f t="shared" si="1"/>
        <v>1</v>
      </c>
      <c r="M12" s="36">
        <v>2254.3</v>
      </c>
      <c r="N12" s="36">
        <v>2332</v>
      </c>
      <c r="O12" s="38">
        <f t="shared" si="2"/>
        <v>0.9666809605488852</v>
      </c>
      <c r="P12" s="39" t="s">
        <v>106</v>
      </c>
      <c r="Q12" s="35">
        <f t="shared" si="3"/>
        <v>1</v>
      </c>
      <c r="R12" s="42">
        <v>12779.8</v>
      </c>
      <c r="S12" s="40">
        <v>0</v>
      </c>
      <c r="T12" s="42">
        <v>13165.3</v>
      </c>
      <c r="U12" s="40">
        <v>0</v>
      </c>
      <c r="V12" s="57">
        <v>0</v>
      </c>
      <c r="W12" s="35">
        <v>1</v>
      </c>
      <c r="X12" s="44" t="s">
        <v>10</v>
      </c>
      <c r="Y12" s="42">
        <v>1057.5</v>
      </c>
      <c r="Z12" s="42">
        <v>1116.1</v>
      </c>
      <c r="AA12" s="38">
        <f t="shared" si="4"/>
        <v>0.9474957441089509</v>
      </c>
      <c r="AB12" s="35">
        <v>1</v>
      </c>
      <c r="AC12" s="43">
        <v>0</v>
      </c>
      <c r="AD12" s="35">
        <v>0</v>
      </c>
      <c r="AE12" s="40">
        <v>13757.9</v>
      </c>
      <c r="AF12" s="42">
        <v>11827.7</v>
      </c>
      <c r="AG12" s="38">
        <f t="shared" si="5"/>
        <v>1.1631931821064112</v>
      </c>
      <c r="AH12" s="35">
        <v>-1</v>
      </c>
      <c r="AI12" s="40">
        <v>11578.7</v>
      </c>
      <c r="AJ12" s="40">
        <v>10685.6</v>
      </c>
      <c r="AK12" s="38">
        <f t="shared" si="6"/>
        <v>1.0835797709066408</v>
      </c>
      <c r="AL12" s="45">
        <v>1.05</v>
      </c>
      <c r="AM12" s="35">
        <v>2</v>
      </c>
      <c r="AN12" s="40">
        <v>4</v>
      </c>
      <c r="AO12" s="40">
        <v>4</v>
      </c>
      <c r="AP12" s="35">
        <v>1</v>
      </c>
      <c r="AQ12" s="40">
        <v>4</v>
      </c>
      <c r="AR12" s="40">
        <v>4</v>
      </c>
      <c r="AS12" s="46">
        <f>AQ12/AR12</f>
        <v>1</v>
      </c>
      <c r="AT12" s="35">
        <v>0</v>
      </c>
      <c r="AU12" s="72" t="s">
        <v>10</v>
      </c>
      <c r="AV12" s="40">
        <v>1314.7</v>
      </c>
      <c r="AW12" s="40">
        <v>604.4</v>
      </c>
      <c r="AX12" s="40">
        <v>455.6</v>
      </c>
      <c r="AY12" s="38">
        <f t="shared" si="7"/>
        <v>0.8983259309873591</v>
      </c>
      <c r="AZ12" s="35">
        <v>0</v>
      </c>
      <c r="BA12" s="40">
        <v>16</v>
      </c>
      <c r="BB12" s="40">
        <v>14</v>
      </c>
      <c r="BC12" s="38">
        <f t="shared" si="8"/>
        <v>1.1428571428571428</v>
      </c>
      <c r="BD12" s="35">
        <v>1</v>
      </c>
      <c r="BE12" s="47">
        <v>74</v>
      </c>
      <c r="BF12" s="48">
        <v>1</v>
      </c>
      <c r="BG12" s="49">
        <v>2</v>
      </c>
      <c r="BH12" s="48">
        <v>1</v>
      </c>
      <c r="BI12" s="50">
        <v>0</v>
      </c>
      <c r="BJ12" s="51">
        <v>0</v>
      </c>
      <c r="BK12" s="40">
        <v>0</v>
      </c>
      <c r="BL12" s="35">
        <v>0</v>
      </c>
      <c r="BM12" s="43">
        <v>0</v>
      </c>
      <c r="BN12" s="35">
        <v>0</v>
      </c>
      <c r="BO12" s="40">
        <v>8</v>
      </c>
      <c r="BP12" s="52">
        <v>6</v>
      </c>
      <c r="BQ12" s="35">
        <v>0</v>
      </c>
      <c r="BR12" s="72" t="s">
        <v>10</v>
      </c>
      <c r="BS12" s="40">
        <v>0</v>
      </c>
      <c r="BT12" s="48">
        <v>0</v>
      </c>
      <c r="BU12" s="40">
        <v>0</v>
      </c>
      <c r="BV12" s="48">
        <v>0</v>
      </c>
      <c r="BW12" s="40">
        <v>2398.7</v>
      </c>
      <c r="BX12" s="40">
        <v>2854.5</v>
      </c>
      <c r="BY12" s="40">
        <v>2689.5</v>
      </c>
      <c r="BZ12" s="40">
        <v>5301.8</v>
      </c>
      <c r="CA12" s="38">
        <f t="shared" si="9"/>
        <v>1.820470941298871</v>
      </c>
      <c r="CB12" s="35">
        <v>0</v>
      </c>
      <c r="CC12" s="40"/>
      <c r="CD12" s="35">
        <v>0</v>
      </c>
      <c r="CE12" s="40"/>
      <c r="CF12" s="35">
        <v>0</v>
      </c>
      <c r="CG12" s="40">
        <v>3</v>
      </c>
      <c r="CH12" s="40"/>
      <c r="CI12" s="40"/>
      <c r="CJ12" s="38">
        <v>0.75</v>
      </c>
      <c r="CK12" s="35">
        <v>1</v>
      </c>
      <c r="CL12" s="40">
        <v>0</v>
      </c>
      <c r="CM12" s="35">
        <v>0</v>
      </c>
      <c r="CN12" s="53">
        <v>741.16</v>
      </c>
      <c r="CO12" s="53">
        <v>1108.8</v>
      </c>
      <c r="CP12" s="38">
        <f t="shared" si="10"/>
        <v>0.6684343434343434</v>
      </c>
      <c r="CQ12" s="35">
        <f>IF(CP12&gt;1,0,1)</f>
        <v>1</v>
      </c>
      <c r="CR12" s="72" t="s">
        <v>10</v>
      </c>
      <c r="CS12" s="40"/>
      <c r="CT12" s="35">
        <v>0</v>
      </c>
      <c r="CU12" s="54"/>
      <c r="CV12" s="35">
        <v>0</v>
      </c>
      <c r="CW12" s="54"/>
      <c r="CX12" s="35">
        <v>0</v>
      </c>
      <c r="CY12" s="40">
        <v>2</v>
      </c>
      <c r="CZ12" s="35">
        <v>-1</v>
      </c>
      <c r="DA12" s="40">
        <v>1</v>
      </c>
      <c r="DB12" s="40">
        <v>1</v>
      </c>
      <c r="DC12" s="40">
        <v>1</v>
      </c>
      <c r="DD12" s="40">
        <v>1</v>
      </c>
      <c r="DE12" s="40">
        <v>1</v>
      </c>
      <c r="DF12" s="40">
        <v>1</v>
      </c>
      <c r="DG12" s="40">
        <v>1</v>
      </c>
      <c r="DH12" s="40">
        <v>1</v>
      </c>
      <c r="DI12" s="40">
        <v>1</v>
      </c>
      <c r="DJ12" s="40">
        <v>1</v>
      </c>
      <c r="DK12" s="40">
        <v>1</v>
      </c>
      <c r="DL12" s="34">
        <v>11</v>
      </c>
      <c r="DM12" s="55">
        <f t="shared" si="11"/>
        <v>11</v>
      </c>
      <c r="DN12" s="35">
        <f t="shared" si="12"/>
        <v>1</v>
      </c>
      <c r="DO12" s="40">
        <v>1</v>
      </c>
      <c r="DP12" s="35">
        <v>0.5</v>
      </c>
      <c r="DQ12" s="40">
        <v>1</v>
      </c>
      <c r="DR12" s="35">
        <v>0.5</v>
      </c>
      <c r="DS12" s="49">
        <v>1</v>
      </c>
      <c r="DT12" s="35">
        <v>0.5</v>
      </c>
      <c r="DU12" s="40">
        <v>1</v>
      </c>
      <c r="DV12" s="35">
        <v>0.5</v>
      </c>
      <c r="DW12" s="40">
        <v>1</v>
      </c>
      <c r="DX12" s="35">
        <v>0.5</v>
      </c>
      <c r="DY12" s="72" t="s">
        <v>10</v>
      </c>
      <c r="DZ12" s="40">
        <v>1</v>
      </c>
      <c r="EA12" s="35">
        <v>0.5</v>
      </c>
      <c r="EB12" s="40">
        <v>1</v>
      </c>
      <c r="EC12" s="35">
        <v>0.5</v>
      </c>
      <c r="ED12" s="40">
        <v>1</v>
      </c>
      <c r="EE12" s="35">
        <v>0.5</v>
      </c>
      <c r="EF12" s="40">
        <v>1</v>
      </c>
      <c r="EG12" s="35">
        <v>0.5</v>
      </c>
      <c r="EH12" s="40">
        <v>1</v>
      </c>
      <c r="EI12" s="35">
        <v>0.5</v>
      </c>
      <c r="EJ12" s="17">
        <f t="shared" si="13"/>
        <v>17</v>
      </c>
      <c r="EK12" s="8"/>
    </row>
    <row r="13" spans="1:141" ht="23.25">
      <c r="A13" s="44" t="s">
        <v>24</v>
      </c>
      <c r="B13" s="30">
        <v>-126.5</v>
      </c>
      <c r="C13" s="30">
        <v>1706.6</v>
      </c>
      <c r="D13" s="32">
        <v>1225.8</v>
      </c>
      <c r="E13" s="33">
        <f t="shared" si="0"/>
        <v>-0.2631031613976706</v>
      </c>
      <c r="F13" s="34" t="s">
        <v>150</v>
      </c>
      <c r="G13" s="35">
        <v>1</v>
      </c>
      <c r="H13" s="36">
        <v>1145</v>
      </c>
      <c r="I13" s="37">
        <v>1145</v>
      </c>
      <c r="J13" s="38">
        <f>H13/I13</f>
        <v>1</v>
      </c>
      <c r="K13" s="39" t="s">
        <v>106</v>
      </c>
      <c r="L13" s="35">
        <f t="shared" si="1"/>
        <v>1</v>
      </c>
      <c r="M13" s="36">
        <v>707.4</v>
      </c>
      <c r="N13" s="36">
        <v>718.7</v>
      </c>
      <c r="O13" s="38">
        <f t="shared" si="2"/>
        <v>0.984277167107277</v>
      </c>
      <c r="P13" s="39" t="s">
        <v>106</v>
      </c>
      <c r="Q13" s="35">
        <f t="shared" si="3"/>
        <v>1</v>
      </c>
      <c r="R13" s="40">
        <v>458.2</v>
      </c>
      <c r="S13" s="40">
        <v>494</v>
      </c>
      <c r="T13" s="40">
        <v>446</v>
      </c>
      <c r="U13" s="40">
        <v>685.3</v>
      </c>
      <c r="V13" s="57">
        <f>(R13/S13)/(T13/U13)</f>
        <v>1.425194077812676</v>
      </c>
      <c r="W13" s="35">
        <f>IF(V13&lt;1,0,1)</f>
        <v>1</v>
      </c>
      <c r="X13" s="44" t="s">
        <v>24</v>
      </c>
      <c r="Y13" s="42">
        <v>29.9</v>
      </c>
      <c r="Z13" s="42">
        <v>30</v>
      </c>
      <c r="AA13" s="38">
        <f t="shared" si="4"/>
        <v>0.9966666666666666</v>
      </c>
      <c r="AB13" s="35">
        <v>0</v>
      </c>
      <c r="AC13" s="43">
        <v>0</v>
      </c>
      <c r="AD13" s="35">
        <v>0</v>
      </c>
      <c r="AE13" s="40">
        <v>480.8</v>
      </c>
      <c r="AF13" s="40">
        <v>445.6</v>
      </c>
      <c r="AG13" s="38">
        <f t="shared" si="5"/>
        <v>1.0789946140035906</v>
      </c>
      <c r="AH13" s="35">
        <v>0</v>
      </c>
      <c r="AI13" s="40">
        <v>471</v>
      </c>
      <c r="AJ13" s="40">
        <v>449.5</v>
      </c>
      <c r="AK13" s="38">
        <f t="shared" si="6"/>
        <v>1.0478309232480534</v>
      </c>
      <c r="AL13" s="45">
        <v>1.05</v>
      </c>
      <c r="AM13" s="35">
        <v>0</v>
      </c>
      <c r="AN13" s="40">
        <v>0</v>
      </c>
      <c r="AO13" s="40">
        <v>0</v>
      </c>
      <c r="AP13" s="35">
        <v>1</v>
      </c>
      <c r="AQ13" s="40">
        <v>0</v>
      </c>
      <c r="AR13" s="40">
        <v>0</v>
      </c>
      <c r="AS13" s="46">
        <v>0</v>
      </c>
      <c r="AT13" s="35">
        <v>0</v>
      </c>
      <c r="AU13" s="72" t="s">
        <v>24</v>
      </c>
      <c r="AV13" s="40">
        <v>66.1</v>
      </c>
      <c r="AW13" s="40">
        <v>0</v>
      </c>
      <c r="AX13" s="40">
        <v>1.4</v>
      </c>
      <c r="AY13" s="38">
        <f t="shared" si="7"/>
        <v>1.0216383307573416</v>
      </c>
      <c r="AZ13" s="35">
        <v>2</v>
      </c>
      <c r="BA13" s="40">
        <v>7</v>
      </c>
      <c r="BB13" s="40">
        <v>7</v>
      </c>
      <c r="BC13" s="38">
        <f t="shared" si="8"/>
        <v>1</v>
      </c>
      <c r="BD13" s="35">
        <v>-1</v>
      </c>
      <c r="BE13" s="47">
        <v>3</v>
      </c>
      <c r="BF13" s="48">
        <v>1</v>
      </c>
      <c r="BG13" s="49">
        <v>1</v>
      </c>
      <c r="BH13" s="48">
        <v>1</v>
      </c>
      <c r="BI13" s="50">
        <v>0</v>
      </c>
      <c r="BJ13" s="51">
        <v>0</v>
      </c>
      <c r="BK13" s="40">
        <v>0</v>
      </c>
      <c r="BL13" s="35">
        <v>0</v>
      </c>
      <c r="BM13" s="43">
        <v>0</v>
      </c>
      <c r="BN13" s="35">
        <v>0</v>
      </c>
      <c r="BO13" s="40">
        <v>4</v>
      </c>
      <c r="BP13" s="52">
        <v>6</v>
      </c>
      <c r="BQ13" s="35">
        <v>1</v>
      </c>
      <c r="BR13" s="72" t="s">
        <v>24</v>
      </c>
      <c r="BS13" s="40">
        <v>0</v>
      </c>
      <c r="BT13" s="48">
        <v>0</v>
      </c>
      <c r="BU13" s="40">
        <v>0</v>
      </c>
      <c r="BV13" s="48">
        <v>0</v>
      </c>
      <c r="BW13" s="40">
        <v>285.8</v>
      </c>
      <c r="BX13" s="40">
        <v>340.3</v>
      </c>
      <c r="BY13" s="40">
        <v>365.4</v>
      </c>
      <c r="BZ13" s="40">
        <v>746.8</v>
      </c>
      <c r="CA13" s="38">
        <f t="shared" si="9"/>
        <v>2.0541878696190343</v>
      </c>
      <c r="CB13" s="35">
        <v>0</v>
      </c>
      <c r="CC13" s="40">
        <v>1</v>
      </c>
      <c r="CD13" s="35">
        <v>2</v>
      </c>
      <c r="CE13" s="40"/>
      <c r="CF13" s="35">
        <v>0</v>
      </c>
      <c r="CG13" s="40">
        <v>3</v>
      </c>
      <c r="CH13" s="40"/>
      <c r="CI13" s="40"/>
      <c r="CJ13" s="38">
        <v>0.75</v>
      </c>
      <c r="CK13" s="35">
        <v>1</v>
      </c>
      <c r="CL13" s="40">
        <v>0</v>
      </c>
      <c r="CM13" s="35">
        <v>0</v>
      </c>
      <c r="CN13" s="53">
        <v>27.94</v>
      </c>
      <c r="CO13" s="53">
        <v>16.04</v>
      </c>
      <c r="CP13" s="38">
        <f t="shared" si="10"/>
        <v>1.7418952618453867</v>
      </c>
      <c r="CQ13" s="35">
        <v>0</v>
      </c>
      <c r="CR13" s="72" t="s">
        <v>24</v>
      </c>
      <c r="CS13" s="40"/>
      <c r="CT13" s="35">
        <v>0</v>
      </c>
      <c r="CU13" s="54"/>
      <c r="CV13" s="35">
        <v>0</v>
      </c>
      <c r="CW13" s="54"/>
      <c r="CX13" s="35">
        <v>0</v>
      </c>
      <c r="CY13" s="40">
        <v>1</v>
      </c>
      <c r="CZ13" s="35">
        <v>-1</v>
      </c>
      <c r="DA13" s="40">
        <v>1</v>
      </c>
      <c r="DB13" s="40">
        <v>1</v>
      </c>
      <c r="DC13" s="40">
        <v>1</v>
      </c>
      <c r="DD13" s="40">
        <v>1</v>
      </c>
      <c r="DE13" s="40">
        <v>1</v>
      </c>
      <c r="DF13" s="40">
        <v>1</v>
      </c>
      <c r="DG13" s="40">
        <v>1</v>
      </c>
      <c r="DH13" s="40">
        <v>1</v>
      </c>
      <c r="DI13" s="40">
        <v>1</v>
      </c>
      <c r="DJ13" s="40">
        <v>1</v>
      </c>
      <c r="DK13" s="40">
        <v>1</v>
      </c>
      <c r="DL13" s="34">
        <v>11</v>
      </c>
      <c r="DM13" s="55">
        <f t="shared" si="11"/>
        <v>11</v>
      </c>
      <c r="DN13" s="35">
        <f t="shared" si="12"/>
        <v>1</v>
      </c>
      <c r="DO13" s="40">
        <v>1</v>
      </c>
      <c r="DP13" s="35">
        <v>0.5</v>
      </c>
      <c r="DQ13" s="40">
        <v>1</v>
      </c>
      <c r="DR13" s="35">
        <v>0.5</v>
      </c>
      <c r="DS13" s="49">
        <v>1</v>
      </c>
      <c r="DT13" s="35">
        <v>0.5</v>
      </c>
      <c r="DU13" s="40">
        <v>1</v>
      </c>
      <c r="DV13" s="35">
        <v>0.5</v>
      </c>
      <c r="DW13" s="40">
        <v>1</v>
      </c>
      <c r="DX13" s="35">
        <v>0.5</v>
      </c>
      <c r="DY13" s="72" t="s">
        <v>24</v>
      </c>
      <c r="DZ13" s="40">
        <v>1</v>
      </c>
      <c r="EA13" s="35">
        <v>0.5</v>
      </c>
      <c r="EB13" s="40">
        <v>0</v>
      </c>
      <c r="EC13" s="35">
        <v>0</v>
      </c>
      <c r="ED13" s="40">
        <v>1</v>
      </c>
      <c r="EE13" s="35">
        <v>0.5</v>
      </c>
      <c r="EF13" s="40">
        <v>1</v>
      </c>
      <c r="EG13" s="35">
        <v>0.5</v>
      </c>
      <c r="EH13" s="40">
        <v>1</v>
      </c>
      <c r="EI13" s="35">
        <v>0.5</v>
      </c>
      <c r="EJ13" s="17">
        <f t="shared" si="13"/>
        <v>16.5</v>
      </c>
      <c r="EK13" s="8"/>
    </row>
    <row r="14" spans="1:141" ht="23.25">
      <c r="A14" s="44" t="s">
        <v>17</v>
      </c>
      <c r="B14" s="30">
        <v>60.5</v>
      </c>
      <c r="C14" s="30">
        <v>2597.9</v>
      </c>
      <c r="D14" s="32">
        <v>703.1</v>
      </c>
      <c r="E14" s="33">
        <f t="shared" si="0"/>
        <v>0.031929491239180915</v>
      </c>
      <c r="F14" s="34" t="s">
        <v>150</v>
      </c>
      <c r="G14" s="35">
        <f>IF(E14&gt;0.1,0,1)</f>
        <v>1</v>
      </c>
      <c r="H14" s="36">
        <v>1304</v>
      </c>
      <c r="I14" s="37">
        <v>1304</v>
      </c>
      <c r="J14" s="38">
        <f>H14/I14</f>
        <v>1</v>
      </c>
      <c r="K14" s="39" t="s">
        <v>106</v>
      </c>
      <c r="L14" s="35">
        <f t="shared" si="1"/>
        <v>1</v>
      </c>
      <c r="M14" s="36">
        <v>783.2</v>
      </c>
      <c r="N14" s="36">
        <v>815.7</v>
      </c>
      <c r="O14" s="38">
        <f t="shared" si="2"/>
        <v>0.960156920436435</v>
      </c>
      <c r="P14" s="39" t="s">
        <v>106</v>
      </c>
      <c r="Q14" s="35">
        <f t="shared" si="3"/>
        <v>1</v>
      </c>
      <c r="R14" s="40">
        <v>1930.9</v>
      </c>
      <c r="S14" s="40">
        <v>351.9</v>
      </c>
      <c r="T14" s="40">
        <v>1578.5</v>
      </c>
      <c r="U14" s="40">
        <v>303.4</v>
      </c>
      <c r="V14" s="57">
        <f>(R14/S14)/(T14/U14)</f>
        <v>1.0546576469850126</v>
      </c>
      <c r="W14" s="35">
        <f>IF(V14&lt;1,0,1)</f>
        <v>1</v>
      </c>
      <c r="X14" s="44" t="s">
        <v>17</v>
      </c>
      <c r="Y14" s="42">
        <v>168.7</v>
      </c>
      <c r="Z14" s="42">
        <v>205.9</v>
      </c>
      <c r="AA14" s="38">
        <f t="shared" si="4"/>
        <v>0.8193297717338514</v>
      </c>
      <c r="AB14" s="35">
        <v>1</v>
      </c>
      <c r="AC14" s="43">
        <v>0</v>
      </c>
      <c r="AD14" s="35">
        <v>0</v>
      </c>
      <c r="AE14" s="40">
        <v>1894.8</v>
      </c>
      <c r="AF14" s="40">
        <v>1567.2</v>
      </c>
      <c r="AG14" s="38">
        <f t="shared" si="5"/>
        <v>1.2090352220520673</v>
      </c>
      <c r="AH14" s="35">
        <v>-1</v>
      </c>
      <c r="AI14" s="40">
        <v>1503.8</v>
      </c>
      <c r="AJ14" s="40">
        <v>1490.8</v>
      </c>
      <c r="AK14" s="38">
        <f t="shared" si="6"/>
        <v>1.0087201502548968</v>
      </c>
      <c r="AL14" s="45">
        <v>1.05</v>
      </c>
      <c r="AM14" s="35">
        <v>-1</v>
      </c>
      <c r="AN14" s="40">
        <v>3</v>
      </c>
      <c r="AO14" s="40">
        <v>3</v>
      </c>
      <c r="AP14" s="35">
        <v>1</v>
      </c>
      <c r="AQ14" s="40">
        <v>3</v>
      </c>
      <c r="AR14" s="40">
        <v>3</v>
      </c>
      <c r="AS14" s="46">
        <f>AQ14/AR14</f>
        <v>1</v>
      </c>
      <c r="AT14" s="35">
        <v>0</v>
      </c>
      <c r="AU14" s="72" t="s">
        <v>17</v>
      </c>
      <c r="AV14" s="40">
        <v>68.8</v>
      </c>
      <c r="AW14" s="40">
        <v>20.5</v>
      </c>
      <c r="AX14" s="40">
        <v>13.5</v>
      </c>
      <c r="AY14" s="38">
        <f t="shared" si="7"/>
        <v>0.9076517150395779</v>
      </c>
      <c r="AZ14" s="35">
        <v>2</v>
      </c>
      <c r="BA14" s="40">
        <v>69</v>
      </c>
      <c r="BB14" s="40">
        <v>69</v>
      </c>
      <c r="BC14" s="38">
        <f t="shared" si="8"/>
        <v>1</v>
      </c>
      <c r="BD14" s="35">
        <v>-1</v>
      </c>
      <c r="BE14" s="47">
        <v>16</v>
      </c>
      <c r="BF14" s="48">
        <v>1</v>
      </c>
      <c r="BG14" s="49">
        <v>0</v>
      </c>
      <c r="BH14" s="48">
        <v>0</v>
      </c>
      <c r="BI14" s="50">
        <v>0</v>
      </c>
      <c r="BJ14" s="51">
        <v>0</v>
      </c>
      <c r="BK14" s="40">
        <v>0</v>
      </c>
      <c r="BL14" s="35">
        <v>0</v>
      </c>
      <c r="BM14" s="43">
        <v>0</v>
      </c>
      <c r="BN14" s="35">
        <v>0</v>
      </c>
      <c r="BO14" s="40">
        <v>4</v>
      </c>
      <c r="BP14" s="52">
        <v>6</v>
      </c>
      <c r="BQ14" s="35">
        <v>1</v>
      </c>
      <c r="BR14" s="72" t="s">
        <v>17</v>
      </c>
      <c r="BS14" s="40">
        <v>0</v>
      </c>
      <c r="BT14" s="48">
        <v>0</v>
      </c>
      <c r="BU14" s="40">
        <v>0</v>
      </c>
      <c r="BV14" s="48">
        <v>0</v>
      </c>
      <c r="BW14" s="40">
        <v>399.9</v>
      </c>
      <c r="BX14" s="40">
        <v>468.7</v>
      </c>
      <c r="BY14" s="40">
        <v>892.4</v>
      </c>
      <c r="BZ14" s="40">
        <v>634.3</v>
      </c>
      <c r="CA14" s="38">
        <f t="shared" si="9"/>
        <v>0.9823447421403128</v>
      </c>
      <c r="CB14" s="35">
        <v>1</v>
      </c>
      <c r="CC14" s="40">
        <v>1</v>
      </c>
      <c r="CD14" s="35">
        <v>2</v>
      </c>
      <c r="CE14" s="40"/>
      <c r="CF14" s="35">
        <v>0</v>
      </c>
      <c r="CG14" s="40">
        <v>10</v>
      </c>
      <c r="CH14" s="40">
        <v>1</v>
      </c>
      <c r="CI14" s="40"/>
      <c r="CJ14" s="38">
        <v>2.25</v>
      </c>
      <c r="CK14" s="35">
        <v>0</v>
      </c>
      <c r="CL14" s="40">
        <v>0</v>
      </c>
      <c r="CM14" s="35">
        <v>0</v>
      </c>
      <c r="CN14" s="53">
        <v>157.76</v>
      </c>
      <c r="CO14" s="53">
        <v>170.16</v>
      </c>
      <c r="CP14" s="38">
        <f t="shared" si="10"/>
        <v>0.927127409496944</v>
      </c>
      <c r="CQ14" s="35">
        <f aca="true" t="shared" si="14" ref="CQ14:CQ21">IF(CP14&gt;1,0,1)</f>
        <v>1</v>
      </c>
      <c r="CR14" s="72" t="s">
        <v>17</v>
      </c>
      <c r="CS14" s="40"/>
      <c r="CT14" s="35">
        <v>0</v>
      </c>
      <c r="CU14" s="54"/>
      <c r="CV14" s="35">
        <v>0</v>
      </c>
      <c r="CW14" s="54"/>
      <c r="CX14" s="35">
        <v>0</v>
      </c>
      <c r="CY14" s="40"/>
      <c r="CZ14" s="35">
        <v>0</v>
      </c>
      <c r="DA14" s="40">
        <v>1</v>
      </c>
      <c r="DB14" s="40">
        <v>1</v>
      </c>
      <c r="DC14" s="40">
        <v>1</v>
      </c>
      <c r="DD14" s="40">
        <v>1</v>
      </c>
      <c r="DE14" s="40">
        <v>1</v>
      </c>
      <c r="DF14" s="40">
        <v>1</v>
      </c>
      <c r="DG14" s="40">
        <v>1</v>
      </c>
      <c r="DH14" s="40">
        <v>1</v>
      </c>
      <c r="DI14" s="40">
        <v>1</v>
      </c>
      <c r="DJ14" s="40">
        <v>1</v>
      </c>
      <c r="DK14" s="40">
        <v>1</v>
      </c>
      <c r="DL14" s="34">
        <v>11</v>
      </c>
      <c r="DM14" s="55">
        <f t="shared" si="11"/>
        <v>11</v>
      </c>
      <c r="DN14" s="35">
        <f t="shared" si="12"/>
        <v>1</v>
      </c>
      <c r="DO14" s="40">
        <v>1</v>
      </c>
      <c r="DP14" s="35">
        <v>0.5</v>
      </c>
      <c r="DQ14" s="40">
        <v>1</v>
      </c>
      <c r="DR14" s="35">
        <v>0.5</v>
      </c>
      <c r="DS14" s="49">
        <v>1</v>
      </c>
      <c r="DT14" s="35">
        <v>0</v>
      </c>
      <c r="DU14" s="40"/>
      <c r="DV14" s="35"/>
      <c r="DW14" s="40">
        <v>1</v>
      </c>
      <c r="DX14" s="35">
        <v>0.5</v>
      </c>
      <c r="DY14" s="72" t="s">
        <v>17</v>
      </c>
      <c r="DZ14" s="40">
        <v>1</v>
      </c>
      <c r="EA14" s="35">
        <v>0.5</v>
      </c>
      <c r="EB14" s="40">
        <v>1</v>
      </c>
      <c r="EC14" s="35">
        <v>0.5</v>
      </c>
      <c r="ED14" s="40">
        <v>1</v>
      </c>
      <c r="EE14" s="35">
        <v>0.5</v>
      </c>
      <c r="EF14" s="40">
        <v>1</v>
      </c>
      <c r="EG14" s="35">
        <v>0.5</v>
      </c>
      <c r="EH14" s="40">
        <v>1</v>
      </c>
      <c r="EI14" s="35">
        <v>0.5</v>
      </c>
      <c r="EJ14" s="17">
        <f t="shared" si="13"/>
        <v>16</v>
      </c>
      <c r="EK14" s="8"/>
    </row>
    <row r="15" spans="1:141" ht="23.25">
      <c r="A15" s="44" t="s">
        <v>19</v>
      </c>
      <c r="B15" s="30">
        <v>154.3</v>
      </c>
      <c r="C15" s="30">
        <v>2513.6</v>
      </c>
      <c r="D15" s="32">
        <v>623.8</v>
      </c>
      <c r="E15" s="33">
        <f t="shared" si="0"/>
        <v>0.08164885173034184</v>
      </c>
      <c r="F15" s="34" t="s">
        <v>150</v>
      </c>
      <c r="G15" s="35">
        <f>IF(E15&gt;0.1,0,1)</f>
        <v>1</v>
      </c>
      <c r="H15" s="36">
        <v>1337</v>
      </c>
      <c r="I15" s="37">
        <v>1337</v>
      </c>
      <c r="J15" s="38">
        <f>H15/I15</f>
        <v>1</v>
      </c>
      <c r="K15" s="39" t="s">
        <v>106</v>
      </c>
      <c r="L15" s="35">
        <f t="shared" si="1"/>
        <v>1</v>
      </c>
      <c r="M15" s="36">
        <v>819.1</v>
      </c>
      <c r="N15" s="36">
        <v>830.1</v>
      </c>
      <c r="O15" s="38">
        <f t="shared" si="2"/>
        <v>0.9867485845078906</v>
      </c>
      <c r="P15" s="39" t="s">
        <v>106</v>
      </c>
      <c r="Q15" s="35">
        <f t="shared" si="3"/>
        <v>1</v>
      </c>
      <c r="R15" s="40">
        <v>1732.9</v>
      </c>
      <c r="S15" s="40">
        <v>304</v>
      </c>
      <c r="T15" s="40">
        <v>1623.3</v>
      </c>
      <c r="U15" s="40">
        <v>208.8</v>
      </c>
      <c r="V15" s="57">
        <f>(R15/S15)/(T15/U15)</f>
        <v>0.7332154772442103</v>
      </c>
      <c r="W15" s="35">
        <f>IF(V15&lt;1,0,1)</f>
        <v>0</v>
      </c>
      <c r="X15" s="44" t="s">
        <v>19</v>
      </c>
      <c r="Y15" s="42">
        <v>58.1</v>
      </c>
      <c r="Z15" s="42">
        <v>64.8</v>
      </c>
      <c r="AA15" s="38">
        <f t="shared" si="4"/>
        <v>0.896604938271605</v>
      </c>
      <c r="AB15" s="35">
        <v>1</v>
      </c>
      <c r="AC15" s="43">
        <v>0</v>
      </c>
      <c r="AD15" s="35">
        <v>0</v>
      </c>
      <c r="AE15" s="40">
        <v>1889.8</v>
      </c>
      <c r="AF15" s="40">
        <v>1419</v>
      </c>
      <c r="AG15" s="38">
        <f t="shared" si="5"/>
        <v>1.331782945736434</v>
      </c>
      <c r="AH15" s="35">
        <v>-1</v>
      </c>
      <c r="AI15" s="40">
        <v>1622.3</v>
      </c>
      <c r="AJ15" s="40">
        <v>1453.5</v>
      </c>
      <c r="AK15" s="38">
        <f t="shared" si="6"/>
        <v>1.1161334709322326</v>
      </c>
      <c r="AL15" s="45">
        <v>1.05</v>
      </c>
      <c r="AM15" s="35">
        <v>2</v>
      </c>
      <c r="AN15" s="40">
        <v>0</v>
      </c>
      <c r="AO15" s="40">
        <v>0</v>
      </c>
      <c r="AP15" s="35">
        <v>1</v>
      </c>
      <c r="AQ15" s="40">
        <v>0</v>
      </c>
      <c r="AR15" s="40">
        <v>0</v>
      </c>
      <c r="AS15" s="46">
        <v>0</v>
      </c>
      <c r="AT15" s="35">
        <v>0</v>
      </c>
      <c r="AU15" s="72" t="s">
        <v>19</v>
      </c>
      <c r="AV15" s="40">
        <v>141.8</v>
      </c>
      <c r="AW15" s="40">
        <v>42.7</v>
      </c>
      <c r="AX15" s="40">
        <v>24.8</v>
      </c>
      <c r="AY15" s="38">
        <f t="shared" si="7"/>
        <v>0.8879148403256105</v>
      </c>
      <c r="AZ15" s="35">
        <v>0</v>
      </c>
      <c r="BA15" s="40">
        <v>16</v>
      </c>
      <c r="BB15" s="40">
        <v>14</v>
      </c>
      <c r="BC15" s="38">
        <f t="shared" si="8"/>
        <v>1.1428571428571428</v>
      </c>
      <c r="BD15" s="35">
        <v>1</v>
      </c>
      <c r="BE15" s="47">
        <v>4</v>
      </c>
      <c r="BF15" s="48">
        <v>1</v>
      </c>
      <c r="BG15" s="49">
        <v>0</v>
      </c>
      <c r="BH15" s="48">
        <v>0</v>
      </c>
      <c r="BI15" s="50">
        <v>0</v>
      </c>
      <c r="BJ15" s="51">
        <v>0</v>
      </c>
      <c r="BK15" s="40">
        <v>0</v>
      </c>
      <c r="BL15" s="35">
        <v>0</v>
      </c>
      <c r="BM15" s="43">
        <v>0</v>
      </c>
      <c r="BN15" s="35">
        <v>0</v>
      </c>
      <c r="BO15" s="40">
        <v>5</v>
      </c>
      <c r="BP15" s="52">
        <v>6</v>
      </c>
      <c r="BQ15" s="35">
        <v>1</v>
      </c>
      <c r="BR15" s="72" t="s">
        <v>19</v>
      </c>
      <c r="BS15" s="40">
        <v>0</v>
      </c>
      <c r="BT15" s="48">
        <v>0</v>
      </c>
      <c r="BU15" s="40">
        <v>0</v>
      </c>
      <c r="BV15" s="48">
        <v>0</v>
      </c>
      <c r="BW15" s="40">
        <v>671.8</v>
      </c>
      <c r="BX15" s="40">
        <v>531.6</v>
      </c>
      <c r="BY15" s="40">
        <v>455.8</v>
      </c>
      <c r="BZ15" s="40">
        <v>627.3</v>
      </c>
      <c r="CA15" s="38">
        <f t="shared" si="9"/>
        <v>1.0311102831594634</v>
      </c>
      <c r="CB15" s="35">
        <v>1</v>
      </c>
      <c r="CC15" s="40"/>
      <c r="CD15" s="35">
        <v>0</v>
      </c>
      <c r="CE15" s="40"/>
      <c r="CF15" s="35">
        <v>0</v>
      </c>
      <c r="CG15" s="40">
        <v>3</v>
      </c>
      <c r="CH15" s="40"/>
      <c r="CI15" s="40"/>
      <c r="CJ15" s="38">
        <v>0.75</v>
      </c>
      <c r="CK15" s="35">
        <v>1</v>
      </c>
      <c r="CL15" s="40">
        <v>0</v>
      </c>
      <c r="CM15" s="35">
        <v>0</v>
      </c>
      <c r="CN15" s="53">
        <v>18.38</v>
      </c>
      <c r="CO15" s="53">
        <v>13.88</v>
      </c>
      <c r="CP15" s="38">
        <f t="shared" si="10"/>
        <v>1.3242074927953889</v>
      </c>
      <c r="CQ15" s="35">
        <f t="shared" si="14"/>
        <v>0</v>
      </c>
      <c r="CR15" s="72" t="s">
        <v>19</v>
      </c>
      <c r="CS15" s="40"/>
      <c r="CT15" s="35">
        <v>0</v>
      </c>
      <c r="CU15" s="54"/>
      <c r="CV15" s="35">
        <v>0</v>
      </c>
      <c r="CW15" s="54">
        <v>1</v>
      </c>
      <c r="CX15" s="35">
        <v>-1</v>
      </c>
      <c r="CY15" s="40">
        <v>1</v>
      </c>
      <c r="CZ15" s="35">
        <v>-1</v>
      </c>
      <c r="DA15" s="40">
        <v>1</v>
      </c>
      <c r="DB15" s="40">
        <v>1</v>
      </c>
      <c r="DC15" s="40">
        <v>1</v>
      </c>
      <c r="DD15" s="40">
        <v>1</v>
      </c>
      <c r="DE15" s="40">
        <v>1</v>
      </c>
      <c r="DF15" s="40">
        <v>1</v>
      </c>
      <c r="DG15" s="40">
        <v>1</v>
      </c>
      <c r="DH15" s="40">
        <v>1</v>
      </c>
      <c r="DI15" s="40">
        <v>1</v>
      </c>
      <c r="DJ15" s="40">
        <v>1</v>
      </c>
      <c r="DK15" s="40">
        <v>1</v>
      </c>
      <c r="DL15" s="34">
        <v>11</v>
      </c>
      <c r="DM15" s="55">
        <f t="shared" si="11"/>
        <v>11</v>
      </c>
      <c r="DN15" s="35">
        <f t="shared" si="12"/>
        <v>1</v>
      </c>
      <c r="DO15" s="40">
        <v>1</v>
      </c>
      <c r="DP15" s="35">
        <v>0.5</v>
      </c>
      <c r="DQ15" s="40">
        <v>1</v>
      </c>
      <c r="DR15" s="35">
        <v>0.5</v>
      </c>
      <c r="DS15" s="49">
        <v>1</v>
      </c>
      <c r="DT15" s="35">
        <v>0.5</v>
      </c>
      <c r="DU15" s="40">
        <v>1</v>
      </c>
      <c r="DV15" s="35">
        <v>0.5</v>
      </c>
      <c r="DW15" s="40">
        <v>1</v>
      </c>
      <c r="DX15" s="35">
        <v>0.5</v>
      </c>
      <c r="DY15" s="72" t="s">
        <v>19</v>
      </c>
      <c r="DZ15" s="40">
        <v>1</v>
      </c>
      <c r="EA15" s="35">
        <v>0.5</v>
      </c>
      <c r="EB15" s="40">
        <v>1</v>
      </c>
      <c r="EC15" s="35">
        <v>0.5</v>
      </c>
      <c r="ED15" s="40">
        <v>1</v>
      </c>
      <c r="EE15" s="35">
        <v>0.5</v>
      </c>
      <c r="EF15" s="40">
        <v>1</v>
      </c>
      <c r="EG15" s="35">
        <v>0.5</v>
      </c>
      <c r="EH15" s="40">
        <v>1</v>
      </c>
      <c r="EI15" s="35">
        <v>0.5</v>
      </c>
      <c r="EJ15" s="17">
        <f t="shared" si="13"/>
        <v>15</v>
      </c>
      <c r="EK15" s="8"/>
    </row>
    <row r="16" spans="1:141" ht="23.25">
      <c r="A16" s="44" t="s">
        <v>22</v>
      </c>
      <c r="B16" s="30">
        <v>10.3</v>
      </c>
      <c r="C16" s="30">
        <v>2543.1</v>
      </c>
      <c r="D16" s="32">
        <v>1438.6</v>
      </c>
      <c r="E16" s="33">
        <f t="shared" si="0"/>
        <v>0.009325486645540969</v>
      </c>
      <c r="F16" s="34" t="s">
        <v>150</v>
      </c>
      <c r="G16" s="35">
        <v>1</v>
      </c>
      <c r="H16" s="36">
        <v>1313.4</v>
      </c>
      <c r="I16" s="37">
        <v>1499</v>
      </c>
      <c r="J16" s="38">
        <f>H16/I16</f>
        <v>0.8761841227484991</v>
      </c>
      <c r="K16" s="39" t="s">
        <v>106</v>
      </c>
      <c r="L16" s="35">
        <f t="shared" si="1"/>
        <v>1</v>
      </c>
      <c r="M16" s="36">
        <v>845.1</v>
      </c>
      <c r="N16" s="36">
        <v>941.3</v>
      </c>
      <c r="O16" s="38">
        <f t="shared" si="2"/>
        <v>0.8978009136300861</v>
      </c>
      <c r="P16" s="39" t="s">
        <v>106</v>
      </c>
      <c r="Q16" s="35">
        <f t="shared" si="3"/>
        <v>1</v>
      </c>
      <c r="R16" s="40">
        <v>1070.8</v>
      </c>
      <c r="S16" s="40">
        <v>399.3</v>
      </c>
      <c r="T16" s="40">
        <v>1056.9</v>
      </c>
      <c r="U16" s="40">
        <v>457.5</v>
      </c>
      <c r="V16" s="57">
        <f>(R16/S16)/(T16/U16)</f>
        <v>1.1608236639495215</v>
      </c>
      <c r="W16" s="35">
        <f>IF(V16&lt;1,0,1)</f>
        <v>1</v>
      </c>
      <c r="X16" s="44" t="s">
        <v>22</v>
      </c>
      <c r="Y16" s="42">
        <v>95.4</v>
      </c>
      <c r="Z16" s="42">
        <v>115.3</v>
      </c>
      <c r="AA16" s="38">
        <f t="shared" si="4"/>
        <v>0.8274067649609714</v>
      </c>
      <c r="AB16" s="35">
        <v>1</v>
      </c>
      <c r="AC16" s="43">
        <v>0</v>
      </c>
      <c r="AD16" s="35">
        <v>0</v>
      </c>
      <c r="AE16" s="40">
        <v>1104.5</v>
      </c>
      <c r="AF16" s="40">
        <v>1058.5</v>
      </c>
      <c r="AG16" s="38">
        <f t="shared" si="5"/>
        <v>1.0434577231931979</v>
      </c>
      <c r="AH16" s="35">
        <v>0</v>
      </c>
      <c r="AI16" s="40">
        <v>1093.3</v>
      </c>
      <c r="AJ16" s="40">
        <v>1077.5</v>
      </c>
      <c r="AK16" s="38">
        <f t="shared" si="6"/>
        <v>1.0146635730858469</v>
      </c>
      <c r="AL16" s="45">
        <v>1.05</v>
      </c>
      <c r="AM16" s="35">
        <v>-1</v>
      </c>
      <c r="AN16" s="40">
        <v>1</v>
      </c>
      <c r="AO16" s="40">
        <v>1</v>
      </c>
      <c r="AP16" s="35">
        <v>1</v>
      </c>
      <c r="AQ16" s="40">
        <v>1</v>
      </c>
      <c r="AR16" s="40">
        <v>1</v>
      </c>
      <c r="AS16" s="46">
        <f>AQ16/AR16</f>
        <v>1</v>
      </c>
      <c r="AT16" s="35">
        <v>0</v>
      </c>
      <c r="AU16" s="72" t="s">
        <v>22</v>
      </c>
      <c r="AV16" s="40">
        <v>94.6</v>
      </c>
      <c r="AW16" s="40">
        <v>9.9</v>
      </c>
      <c r="AX16" s="40">
        <v>11</v>
      </c>
      <c r="AY16" s="38">
        <f t="shared" si="7"/>
        <v>1.011764705882353</v>
      </c>
      <c r="AZ16" s="35">
        <v>2</v>
      </c>
      <c r="BA16" s="40">
        <v>34</v>
      </c>
      <c r="BB16" s="40">
        <v>34</v>
      </c>
      <c r="BC16" s="38">
        <f t="shared" si="8"/>
        <v>1</v>
      </c>
      <c r="BD16" s="35">
        <v>-1</v>
      </c>
      <c r="BE16" s="47">
        <v>1</v>
      </c>
      <c r="BF16" s="48">
        <v>1</v>
      </c>
      <c r="BG16" s="49">
        <v>0</v>
      </c>
      <c r="BH16" s="48">
        <v>0</v>
      </c>
      <c r="BI16" s="50">
        <v>0</v>
      </c>
      <c r="BJ16" s="51">
        <v>0</v>
      </c>
      <c r="BK16" s="40">
        <v>0</v>
      </c>
      <c r="BL16" s="35">
        <v>0</v>
      </c>
      <c r="BM16" s="43">
        <v>0</v>
      </c>
      <c r="BN16" s="35">
        <v>0</v>
      </c>
      <c r="BO16" s="40">
        <v>4</v>
      </c>
      <c r="BP16" s="52">
        <v>6</v>
      </c>
      <c r="BQ16" s="35">
        <v>1</v>
      </c>
      <c r="BR16" s="72" t="s">
        <v>22</v>
      </c>
      <c r="BS16" s="40">
        <v>1</v>
      </c>
      <c r="BT16" s="48">
        <v>-1</v>
      </c>
      <c r="BU16" s="40">
        <v>0</v>
      </c>
      <c r="BV16" s="48">
        <v>0</v>
      </c>
      <c r="BW16" s="40">
        <v>656.6</v>
      </c>
      <c r="BX16" s="40">
        <v>538.4</v>
      </c>
      <c r="BY16" s="40">
        <v>440.5</v>
      </c>
      <c r="BZ16" s="40">
        <v>824.4</v>
      </c>
      <c r="CA16" s="38">
        <f t="shared" si="9"/>
        <v>1.3747255495956197</v>
      </c>
      <c r="CB16" s="35">
        <v>0.5</v>
      </c>
      <c r="CC16" s="40"/>
      <c r="CD16" s="35">
        <v>0</v>
      </c>
      <c r="CE16" s="40"/>
      <c r="CF16" s="35">
        <v>0</v>
      </c>
      <c r="CG16" s="40">
        <v>8</v>
      </c>
      <c r="CH16" s="40"/>
      <c r="CI16" s="40"/>
      <c r="CJ16" s="38">
        <v>2</v>
      </c>
      <c r="CK16" s="35">
        <v>0</v>
      </c>
      <c r="CL16" s="40">
        <v>0</v>
      </c>
      <c r="CM16" s="35">
        <v>0</v>
      </c>
      <c r="CN16" s="53">
        <v>1.2</v>
      </c>
      <c r="CO16" s="53">
        <v>2.67</v>
      </c>
      <c r="CP16" s="38">
        <f t="shared" si="10"/>
        <v>0.449438202247191</v>
      </c>
      <c r="CQ16" s="35">
        <f t="shared" si="14"/>
        <v>1</v>
      </c>
      <c r="CR16" s="72" t="s">
        <v>22</v>
      </c>
      <c r="CS16" s="40"/>
      <c r="CT16" s="35">
        <v>0</v>
      </c>
      <c r="CU16" s="54"/>
      <c r="CV16" s="35">
        <v>0</v>
      </c>
      <c r="CW16" s="54"/>
      <c r="CX16" s="35">
        <v>0</v>
      </c>
      <c r="CY16" s="40"/>
      <c r="CZ16" s="35">
        <v>0</v>
      </c>
      <c r="DA16" s="40">
        <v>1</v>
      </c>
      <c r="DB16" s="40">
        <v>1</v>
      </c>
      <c r="DC16" s="40">
        <v>1</v>
      </c>
      <c r="DD16" s="40">
        <v>1</v>
      </c>
      <c r="DE16" s="40">
        <v>1</v>
      </c>
      <c r="DF16" s="40">
        <v>1</v>
      </c>
      <c r="DG16" s="40">
        <v>1</v>
      </c>
      <c r="DH16" s="40">
        <v>1</v>
      </c>
      <c r="DI16" s="40">
        <v>1</v>
      </c>
      <c r="DJ16" s="40">
        <v>1</v>
      </c>
      <c r="DK16" s="40">
        <v>1</v>
      </c>
      <c r="DL16" s="34">
        <v>11</v>
      </c>
      <c r="DM16" s="55">
        <f t="shared" si="11"/>
        <v>11</v>
      </c>
      <c r="DN16" s="35">
        <f t="shared" si="12"/>
        <v>1</v>
      </c>
      <c r="DO16" s="40">
        <v>1</v>
      </c>
      <c r="DP16" s="35">
        <v>0.5</v>
      </c>
      <c r="DQ16" s="40">
        <v>1</v>
      </c>
      <c r="DR16" s="35">
        <v>0.5</v>
      </c>
      <c r="DS16" s="49">
        <v>1</v>
      </c>
      <c r="DT16" s="35">
        <v>0.5</v>
      </c>
      <c r="DU16" s="40">
        <v>1</v>
      </c>
      <c r="DV16" s="35">
        <v>0.5</v>
      </c>
      <c r="DW16" s="40">
        <v>1</v>
      </c>
      <c r="DX16" s="35">
        <v>0.5</v>
      </c>
      <c r="DY16" s="72" t="s">
        <v>22</v>
      </c>
      <c r="DZ16" s="40">
        <v>1</v>
      </c>
      <c r="EA16" s="35">
        <v>0.5</v>
      </c>
      <c r="EB16" s="40">
        <v>1</v>
      </c>
      <c r="EC16" s="35">
        <v>0.5</v>
      </c>
      <c r="ED16" s="40">
        <v>1</v>
      </c>
      <c r="EE16" s="35">
        <v>0.5</v>
      </c>
      <c r="EF16" s="40">
        <v>1</v>
      </c>
      <c r="EG16" s="35">
        <v>0.5</v>
      </c>
      <c r="EH16" s="40">
        <v>1</v>
      </c>
      <c r="EI16" s="35">
        <v>0.5</v>
      </c>
      <c r="EJ16" s="17">
        <f t="shared" si="13"/>
        <v>14.5</v>
      </c>
      <c r="EK16" s="8"/>
    </row>
    <row r="17" spans="1:141" ht="23.25">
      <c r="A17" s="44" t="s">
        <v>16</v>
      </c>
      <c r="B17" s="30">
        <v>-229.1</v>
      </c>
      <c r="C17" s="30">
        <v>2596.6</v>
      </c>
      <c r="D17" s="32">
        <v>984.8</v>
      </c>
      <c r="E17" s="33">
        <f t="shared" si="0"/>
        <v>-0.1421392232286884</v>
      </c>
      <c r="F17" s="34" t="s">
        <v>150</v>
      </c>
      <c r="G17" s="35">
        <f>IF(E17&gt;0.1,0,1)</f>
        <v>1</v>
      </c>
      <c r="H17" s="36">
        <v>1388.8</v>
      </c>
      <c r="I17" s="37">
        <v>1402</v>
      </c>
      <c r="J17" s="38">
        <f>H17/I17</f>
        <v>0.9905848787446505</v>
      </c>
      <c r="K17" s="39" t="s">
        <v>106</v>
      </c>
      <c r="L17" s="35">
        <f t="shared" si="1"/>
        <v>1</v>
      </c>
      <c r="M17" s="36">
        <v>859</v>
      </c>
      <c r="N17" s="36">
        <v>863.9</v>
      </c>
      <c r="O17" s="38">
        <f t="shared" si="2"/>
        <v>0.9943280472276884</v>
      </c>
      <c r="P17" s="39" t="s">
        <v>106</v>
      </c>
      <c r="Q17" s="35">
        <f t="shared" si="3"/>
        <v>1</v>
      </c>
      <c r="R17" s="40">
        <v>1566.4</v>
      </c>
      <c r="S17" s="40">
        <v>378.3</v>
      </c>
      <c r="T17" s="40">
        <v>1662.1</v>
      </c>
      <c r="U17" s="40">
        <v>387.4</v>
      </c>
      <c r="V17" s="57">
        <f>(R17/S17)/(T17/U17)</f>
        <v>0.9650921876456957</v>
      </c>
      <c r="W17" s="35">
        <f>IF(V17&lt;1,0,1)</f>
        <v>0</v>
      </c>
      <c r="X17" s="44" t="s">
        <v>16</v>
      </c>
      <c r="Y17" s="42">
        <v>97.4</v>
      </c>
      <c r="Z17" s="42">
        <v>107.2</v>
      </c>
      <c r="AA17" s="38">
        <f t="shared" si="4"/>
        <v>0.9085820895522388</v>
      </c>
      <c r="AB17" s="35">
        <v>1</v>
      </c>
      <c r="AC17" s="43">
        <v>0</v>
      </c>
      <c r="AD17" s="35">
        <v>0</v>
      </c>
      <c r="AE17" s="40">
        <v>1611.8</v>
      </c>
      <c r="AF17" s="40">
        <v>1258.6</v>
      </c>
      <c r="AG17" s="38">
        <f t="shared" si="5"/>
        <v>1.2806292706181472</v>
      </c>
      <c r="AH17" s="35">
        <v>-1</v>
      </c>
      <c r="AI17" s="40">
        <v>1150.2</v>
      </c>
      <c r="AJ17" s="40">
        <v>1045.5</v>
      </c>
      <c r="AK17" s="38">
        <f t="shared" si="6"/>
        <v>1.1001434720229555</v>
      </c>
      <c r="AL17" s="45">
        <v>1.05</v>
      </c>
      <c r="AM17" s="35">
        <v>2</v>
      </c>
      <c r="AN17" s="40">
        <v>0</v>
      </c>
      <c r="AO17" s="40">
        <v>0</v>
      </c>
      <c r="AP17" s="35">
        <v>1</v>
      </c>
      <c r="AQ17" s="40">
        <v>0</v>
      </c>
      <c r="AR17" s="40">
        <v>0</v>
      </c>
      <c r="AS17" s="46">
        <v>0</v>
      </c>
      <c r="AT17" s="35">
        <v>0</v>
      </c>
      <c r="AU17" s="72" t="s">
        <v>16</v>
      </c>
      <c r="AV17" s="40">
        <v>107.5</v>
      </c>
      <c r="AW17" s="40">
        <v>22.5</v>
      </c>
      <c r="AX17" s="40">
        <v>26</v>
      </c>
      <c r="AY17" s="38">
        <f t="shared" si="7"/>
        <v>1.0336538461538463</v>
      </c>
      <c r="AZ17" s="35">
        <v>0</v>
      </c>
      <c r="BA17" s="40">
        <v>68</v>
      </c>
      <c r="BB17" s="40">
        <v>68</v>
      </c>
      <c r="BC17" s="38">
        <f t="shared" si="8"/>
        <v>1</v>
      </c>
      <c r="BD17" s="35">
        <v>-1</v>
      </c>
      <c r="BE17" s="47">
        <v>0</v>
      </c>
      <c r="BF17" s="48">
        <v>0</v>
      </c>
      <c r="BG17" s="49">
        <v>0</v>
      </c>
      <c r="BH17" s="48">
        <v>0</v>
      </c>
      <c r="BI17" s="50">
        <v>0</v>
      </c>
      <c r="BJ17" s="51">
        <v>0</v>
      </c>
      <c r="BK17" s="40">
        <v>0</v>
      </c>
      <c r="BL17" s="35">
        <v>0</v>
      </c>
      <c r="BM17" s="43">
        <v>0</v>
      </c>
      <c r="BN17" s="35">
        <v>0</v>
      </c>
      <c r="BO17" s="40">
        <v>5</v>
      </c>
      <c r="BP17" s="52">
        <v>6</v>
      </c>
      <c r="BQ17" s="35">
        <v>1</v>
      </c>
      <c r="BR17" s="72" t="s">
        <v>16</v>
      </c>
      <c r="BS17" s="40">
        <v>0</v>
      </c>
      <c r="BT17" s="48">
        <v>0</v>
      </c>
      <c r="BU17" s="40">
        <v>0</v>
      </c>
      <c r="BV17" s="48">
        <v>0</v>
      </c>
      <c r="BW17" s="40">
        <v>569.7</v>
      </c>
      <c r="BX17" s="40">
        <v>755.4</v>
      </c>
      <c r="BY17" s="40">
        <v>470.5</v>
      </c>
      <c r="BZ17" s="40">
        <v>957.2</v>
      </c>
      <c r="CA17" s="38">
        <f t="shared" si="9"/>
        <v>1.4538569027319306</v>
      </c>
      <c r="CB17" s="35">
        <v>0.5</v>
      </c>
      <c r="CC17" s="40"/>
      <c r="CD17" s="35">
        <v>0</v>
      </c>
      <c r="CE17" s="40"/>
      <c r="CF17" s="35">
        <v>0</v>
      </c>
      <c r="CG17" s="40">
        <v>2</v>
      </c>
      <c r="CH17" s="40"/>
      <c r="CI17" s="40"/>
      <c r="CJ17" s="38">
        <v>0.5</v>
      </c>
      <c r="CK17" s="35">
        <v>1</v>
      </c>
      <c r="CL17" s="40">
        <v>0</v>
      </c>
      <c r="CM17" s="35">
        <v>0</v>
      </c>
      <c r="CN17" s="53">
        <v>319.7</v>
      </c>
      <c r="CO17" s="53">
        <v>402.63</v>
      </c>
      <c r="CP17" s="38">
        <f t="shared" si="10"/>
        <v>0.7940292576310757</v>
      </c>
      <c r="CQ17" s="35">
        <f t="shared" si="14"/>
        <v>1</v>
      </c>
      <c r="CR17" s="72" t="s">
        <v>16</v>
      </c>
      <c r="CS17" s="40"/>
      <c r="CT17" s="35">
        <v>0</v>
      </c>
      <c r="CU17" s="54"/>
      <c r="CV17" s="35">
        <v>0</v>
      </c>
      <c r="CW17" s="54"/>
      <c r="CX17" s="35">
        <v>0</v>
      </c>
      <c r="CY17" s="40"/>
      <c r="CZ17" s="35">
        <v>0</v>
      </c>
      <c r="DA17" s="40">
        <v>1</v>
      </c>
      <c r="DB17" s="40">
        <v>1</v>
      </c>
      <c r="DC17" s="40">
        <v>1</v>
      </c>
      <c r="DD17" s="40">
        <v>1</v>
      </c>
      <c r="DE17" s="40">
        <v>1</v>
      </c>
      <c r="DF17" s="40">
        <v>1</v>
      </c>
      <c r="DG17" s="40">
        <v>1</v>
      </c>
      <c r="DH17" s="40">
        <v>1</v>
      </c>
      <c r="DI17" s="40">
        <v>1</v>
      </c>
      <c r="DJ17" s="40">
        <v>1</v>
      </c>
      <c r="DK17" s="40">
        <v>1</v>
      </c>
      <c r="DL17" s="34">
        <v>11</v>
      </c>
      <c r="DM17" s="55">
        <f t="shared" si="11"/>
        <v>11</v>
      </c>
      <c r="DN17" s="35">
        <f t="shared" si="12"/>
        <v>1</v>
      </c>
      <c r="DO17" s="40">
        <v>1</v>
      </c>
      <c r="DP17" s="35">
        <v>0.5</v>
      </c>
      <c r="DQ17" s="40">
        <v>1</v>
      </c>
      <c r="DR17" s="35">
        <v>0.5</v>
      </c>
      <c r="DS17" s="49">
        <v>1</v>
      </c>
      <c r="DT17" s="35">
        <v>0.5</v>
      </c>
      <c r="DU17" s="40">
        <v>1</v>
      </c>
      <c r="DV17" s="35">
        <v>0.5</v>
      </c>
      <c r="DW17" s="40">
        <v>1</v>
      </c>
      <c r="DX17" s="35">
        <v>0.5</v>
      </c>
      <c r="DY17" s="72" t="s">
        <v>16</v>
      </c>
      <c r="DZ17" s="40">
        <v>1</v>
      </c>
      <c r="EA17" s="35">
        <v>0.5</v>
      </c>
      <c r="EB17" s="40">
        <v>1</v>
      </c>
      <c r="EC17" s="35">
        <v>0.5</v>
      </c>
      <c r="ED17" s="40">
        <v>1</v>
      </c>
      <c r="EE17" s="35">
        <v>0.5</v>
      </c>
      <c r="EF17" s="40">
        <v>1</v>
      </c>
      <c r="EG17" s="35">
        <v>0.5</v>
      </c>
      <c r="EH17" s="40">
        <v>1</v>
      </c>
      <c r="EI17" s="35">
        <v>0.5</v>
      </c>
      <c r="EJ17" s="17">
        <f t="shared" si="13"/>
        <v>14.5</v>
      </c>
      <c r="EK17" s="8"/>
    </row>
    <row r="18" spans="1:141" ht="23.25">
      <c r="A18" s="44" t="s">
        <v>11</v>
      </c>
      <c r="B18" s="30">
        <v>-753.2</v>
      </c>
      <c r="C18" s="30">
        <v>17496.2</v>
      </c>
      <c r="D18" s="32">
        <v>797.3</v>
      </c>
      <c r="E18" s="33">
        <f t="shared" si="0"/>
        <v>-0.0451047673798873</v>
      </c>
      <c r="F18" s="34" t="s">
        <v>150</v>
      </c>
      <c r="G18" s="35">
        <f>IF(E18&gt;0.1,0,1)</f>
        <v>1</v>
      </c>
      <c r="H18" s="36">
        <v>3355.8</v>
      </c>
      <c r="I18" s="37"/>
      <c r="J18" s="38">
        <v>1</v>
      </c>
      <c r="K18" s="39" t="s">
        <v>106</v>
      </c>
      <c r="L18" s="35">
        <f t="shared" si="1"/>
        <v>1</v>
      </c>
      <c r="M18" s="36">
        <v>1826.7</v>
      </c>
      <c r="N18" s="36">
        <v>1826.9</v>
      </c>
      <c r="O18" s="38">
        <f t="shared" si="2"/>
        <v>0.9998905249329465</v>
      </c>
      <c r="P18" s="39" t="s">
        <v>106</v>
      </c>
      <c r="Q18" s="35">
        <f t="shared" si="3"/>
        <v>1</v>
      </c>
      <c r="R18" s="40">
        <v>16003.6</v>
      </c>
      <c r="S18" s="40">
        <v>0</v>
      </c>
      <c r="T18" s="40">
        <v>14907.3</v>
      </c>
      <c r="U18" s="40">
        <v>0</v>
      </c>
      <c r="V18" s="57">
        <v>0</v>
      </c>
      <c r="W18" s="35">
        <v>1</v>
      </c>
      <c r="X18" s="44" t="s">
        <v>11</v>
      </c>
      <c r="Y18" s="42">
        <v>446.5</v>
      </c>
      <c r="Z18" s="42">
        <v>376.2</v>
      </c>
      <c r="AA18" s="38">
        <f t="shared" si="4"/>
        <v>1.1868686868686869</v>
      </c>
      <c r="AB18" s="35">
        <v>-1</v>
      </c>
      <c r="AC18" s="43">
        <v>0</v>
      </c>
      <c r="AD18" s="35">
        <v>0</v>
      </c>
      <c r="AE18" s="42">
        <v>16698.9</v>
      </c>
      <c r="AF18" s="40">
        <v>15213.8</v>
      </c>
      <c r="AG18" s="38">
        <f t="shared" si="5"/>
        <v>1.0976153229304975</v>
      </c>
      <c r="AH18" s="35">
        <v>0</v>
      </c>
      <c r="AI18" s="40">
        <v>13851.4</v>
      </c>
      <c r="AJ18" s="40">
        <v>13842.8</v>
      </c>
      <c r="AK18" s="38">
        <f t="shared" si="6"/>
        <v>1.0006212615944752</v>
      </c>
      <c r="AL18" s="45">
        <v>1.05</v>
      </c>
      <c r="AM18" s="35">
        <v>-1</v>
      </c>
      <c r="AN18" s="40">
        <v>1</v>
      </c>
      <c r="AO18" s="40">
        <v>1</v>
      </c>
      <c r="AP18" s="35">
        <v>1</v>
      </c>
      <c r="AQ18" s="40">
        <v>1</v>
      </c>
      <c r="AR18" s="40">
        <v>1</v>
      </c>
      <c r="AS18" s="46">
        <f>AQ18/AR18</f>
        <v>1</v>
      </c>
      <c r="AT18" s="35">
        <v>0</v>
      </c>
      <c r="AU18" s="72" t="s">
        <v>11</v>
      </c>
      <c r="AV18" s="40">
        <v>333.4</v>
      </c>
      <c r="AW18" s="40">
        <v>40.5</v>
      </c>
      <c r="AX18" s="40">
        <v>0</v>
      </c>
      <c r="AY18" s="38">
        <f t="shared" si="7"/>
        <v>0.8916822679860925</v>
      </c>
      <c r="AZ18" s="35">
        <v>0</v>
      </c>
      <c r="BA18" s="40">
        <v>59</v>
      </c>
      <c r="BB18" s="40">
        <v>59</v>
      </c>
      <c r="BC18" s="38">
        <f t="shared" si="8"/>
        <v>1</v>
      </c>
      <c r="BD18" s="35">
        <v>-1</v>
      </c>
      <c r="BE18" s="47">
        <v>9</v>
      </c>
      <c r="BF18" s="48">
        <v>1</v>
      </c>
      <c r="BG18" s="49">
        <v>0</v>
      </c>
      <c r="BH18" s="48">
        <v>0</v>
      </c>
      <c r="BI18" s="50">
        <v>0</v>
      </c>
      <c r="BJ18" s="51">
        <v>0</v>
      </c>
      <c r="BK18" s="40">
        <v>0</v>
      </c>
      <c r="BL18" s="35">
        <v>0</v>
      </c>
      <c r="BM18" s="43">
        <v>0</v>
      </c>
      <c r="BN18" s="35">
        <v>0</v>
      </c>
      <c r="BO18" s="40">
        <v>5</v>
      </c>
      <c r="BP18" s="52">
        <v>6</v>
      </c>
      <c r="BQ18" s="35">
        <v>1</v>
      </c>
      <c r="BR18" s="72" t="s">
        <v>11</v>
      </c>
      <c r="BS18" s="40">
        <v>0</v>
      </c>
      <c r="BT18" s="48">
        <v>0</v>
      </c>
      <c r="BU18" s="40">
        <v>0</v>
      </c>
      <c r="BV18" s="48">
        <v>0</v>
      </c>
      <c r="BW18" s="40">
        <v>4665.2</v>
      </c>
      <c r="BX18" s="40">
        <v>3764.4</v>
      </c>
      <c r="BY18" s="40">
        <v>3776.6</v>
      </c>
      <c r="BZ18" s="40">
        <v>5240.2</v>
      </c>
      <c r="CA18" s="38">
        <f t="shared" si="9"/>
        <v>1.170835685590482</v>
      </c>
      <c r="CB18" s="35">
        <v>1</v>
      </c>
      <c r="CC18" s="40"/>
      <c r="CD18" s="35">
        <v>0</v>
      </c>
      <c r="CE18" s="40">
        <v>1</v>
      </c>
      <c r="CF18" s="35">
        <v>2</v>
      </c>
      <c r="CG18" s="40">
        <v>4</v>
      </c>
      <c r="CH18" s="40"/>
      <c r="CI18" s="40"/>
      <c r="CJ18" s="38">
        <v>1</v>
      </c>
      <c r="CK18" s="35">
        <v>1</v>
      </c>
      <c r="CL18" s="40">
        <v>0</v>
      </c>
      <c r="CM18" s="35">
        <v>0</v>
      </c>
      <c r="CN18" s="53">
        <v>1980.76</v>
      </c>
      <c r="CO18" s="53">
        <v>2257.77</v>
      </c>
      <c r="CP18" s="38">
        <f t="shared" si="10"/>
        <v>0.8773081403331606</v>
      </c>
      <c r="CQ18" s="35">
        <f t="shared" si="14"/>
        <v>1</v>
      </c>
      <c r="CR18" s="72" t="s">
        <v>11</v>
      </c>
      <c r="CS18" s="40"/>
      <c r="CT18" s="35">
        <v>0</v>
      </c>
      <c r="CU18" s="54"/>
      <c r="CV18" s="35">
        <v>0</v>
      </c>
      <c r="CW18" s="54">
        <v>1</v>
      </c>
      <c r="CX18" s="35">
        <v>-1</v>
      </c>
      <c r="CY18" s="40"/>
      <c r="CZ18" s="35">
        <v>0</v>
      </c>
      <c r="DA18" s="40">
        <v>1</v>
      </c>
      <c r="DB18" s="40">
        <v>1</v>
      </c>
      <c r="DC18" s="40">
        <v>1</v>
      </c>
      <c r="DD18" s="40">
        <v>1</v>
      </c>
      <c r="DE18" s="40">
        <v>1</v>
      </c>
      <c r="DF18" s="40">
        <v>1</v>
      </c>
      <c r="DG18" s="40">
        <v>1</v>
      </c>
      <c r="DH18" s="40">
        <v>1</v>
      </c>
      <c r="DI18" s="40">
        <v>1</v>
      </c>
      <c r="DJ18" s="40">
        <v>1</v>
      </c>
      <c r="DK18" s="40">
        <v>1</v>
      </c>
      <c r="DL18" s="34">
        <v>11</v>
      </c>
      <c r="DM18" s="55">
        <f t="shared" si="11"/>
        <v>11</v>
      </c>
      <c r="DN18" s="35">
        <f t="shared" si="12"/>
        <v>1</v>
      </c>
      <c r="DO18" s="40">
        <v>1</v>
      </c>
      <c r="DP18" s="35">
        <v>0.5</v>
      </c>
      <c r="DQ18" s="40">
        <v>1</v>
      </c>
      <c r="DR18" s="35">
        <v>0.5</v>
      </c>
      <c r="DS18" s="49">
        <v>1</v>
      </c>
      <c r="DT18" s="35">
        <v>0.5</v>
      </c>
      <c r="DU18" s="40">
        <v>1</v>
      </c>
      <c r="DV18" s="35">
        <v>0.5</v>
      </c>
      <c r="DW18" s="40">
        <v>1</v>
      </c>
      <c r="DX18" s="35">
        <v>0.5</v>
      </c>
      <c r="DY18" s="72" t="s">
        <v>11</v>
      </c>
      <c r="DZ18" s="40">
        <v>1</v>
      </c>
      <c r="EA18" s="35">
        <v>0.5</v>
      </c>
      <c r="EB18" s="40">
        <v>1</v>
      </c>
      <c r="EC18" s="35">
        <v>0.5</v>
      </c>
      <c r="ED18" s="40">
        <v>1</v>
      </c>
      <c r="EE18" s="35">
        <v>0.5</v>
      </c>
      <c r="EF18" s="40">
        <v>1</v>
      </c>
      <c r="EG18" s="35">
        <v>0.5</v>
      </c>
      <c r="EH18" s="40">
        <v>1</v>
      </c>
      <c r="EI18" s="35">
        <v>0.5</v>
      </c>
      <c r="EJ18" s="17">
        <f t="shared" si="13"/>
        <v>14</v>
      </c>
      <c r="EK18" s="8"/>
    </row>
    <row r="19" spans="1:141" ht="23.25">
      <c r="A19" s="44" t="s">
        <v>25</v>
      </c>
      <c r="B19" s="30">
        <v>-144.1</v>
      </c>
      <c r="C19" s="30">
        <v>2853.6</v>
      </c>
      <c r="D19" s="32">
        <v>979.7</v>
      </c>
      <c r="E19" s="33">
        <f t="shared" si="0"/>
        <v>-0.07689844708895886</v>
      </c>
      <c r="F19" s="34" t="s">
        <v>150</v>
      </c>
      <c r="G19" s="35">
        <f>IF(E19&gt;0.1,0,1)</f>
        <v>1</v>
      </c>
      <c r="H19" s="36">
        <v>1528.8</v>
      </c>
      <c r="I19" s="37">
        <v>1529</v>
      </c>
      <c r="J19" s="38">
        <f>H19/I19</f>
        <v>0.9998691955526487</v>
      </c>
      <c r="K19" s="39" t="s">
        <v>106</v>
      </c>
      <c r="L19" s="35">
        <f t="shared" si="1"/>
        <v>1</v>
      </c>
      <c r="M19" s="36">
        <v>814.9</v>
      </c>
      <c r="N19" s="36">
        <v>914.1</v>
      </c>
      <c r="O19" s="38">
        <f t="shared" si="2"/>
        <v>0.8914779564599059</v>
      </c>
      <c r="P19" s="39" t="s">
        <v>106</v>
      </c>
      <c r="Q19" s="35">
        <f t="shared" si="3"/>
        <v>1</v>
      </c>
      <c r="R19" s="40">
        <v>1797.1</v>
      </c>
      <c r="S19" s="40">
        <v>489.8</v>
      </c>
      <c r="T19" s="40">
        <v>1519.8</v>
      </c>
      <c r="U19" s="40">
        <v>617.6</v>
      </c>
      <c r="V19" s="57">
        <f>(R19/S19)/(T19/U19)</f>
        <v>1.4909885576807806</v>
      </c>
      <c r="W19" s="35">
        <f>IF(V19&lt;1,0,1)</f>
        <v>1</v>
      </c>
      <c r="X19" s="44" t="s">
        <v>25</v>
      </c>
      <c r="Y19" s="42">
        <v>194.1</v>
      </c>
      <c r="Z19" s="42">
        <v>173.8</v>
      </c>
      <c r="AA19" s="38">
        <f t="shared" si="4"/>
        <v>1.1168009205983889</v>
      </c>
      <c r="AB19" s="35">
        <v>-1</v>
      </c>
      <c r="AC19" s="43">
        <v>0</v>
      </c>
      <c r="AD19" s="35">
        <v>0</v>
      </c>
      <c r="AE19" s="40">
        <v>1873.9</v>
      </c>
      <c r="AF19" s="40">
        <v>1564.1</v>
      </c>
      <c r="AG19" s="38">
        <f t="shared" si="5"/>
        <v>1.1980691771625855</v>
      </c>
      <c r="AH19" s="35">
        <v>-1</v>
      </c>
      <c r="AI19" s="40">
        <v>1306.8</v>
      </c>
      <c r="AJ19" s="40">
        <v>1173.2</v>
      </c>
      <c r="AK19" s="38">
        <f t="shared" si="6"/>
        <v>1.1138765768837366</v>
      </c>
      <c r="AL19" s="45">
        <v>1.05</v>
      </c>
      <c r="AM19" s="35">
        <v>2</v>
      </c>
      <c r="AN19" s="40">
        <v>0</v>
      </c>
      <c r="AO19" s="40">
        <v>0</v>
      </c>
      <c r="AP19" s="35">
        <v>1</v>
      </c>
      <c r="AQ19" s="40">
        <v>0</v>
      </c>
      <c r="AR19" s="40">
        <v>0</v>
      </c>
      <c r="AS19" s="46">
        <v>0</v>
      </c>
      <c r="AT19" s="35">
        <v>0</v>
      </c>
      <c r="AU19" s="72" t="s">
        <v>25</v>
      </c>
      <c r="AV19" s="40">
        <v>108</v>
      </c>
      <c r="AW19" s="40">
        <v>22.9</v>
      </c>
      <c r="AX19" s="40">
        <v>100.1</v>
      </c>
      <c r="AY19" s="38">
        <f t="shared" si="7"/>
        <v>3.506493506493505</v>
      </c>
      <c r="AZ19" s="35">
        <v>2</v>
      </c>
      <c r="BA19" s="40">
        <v>17</v>
      </c>
      <c r="BB19" s="40">
        <v>15</v>
      </c>
      <c r="BC19" s="38">
        <f t="shared" si="8"/>
        <v>1.1333333333333333</v>
      </c>
      <c r="BD19" s="35">
        <v>1</v>
      </c>
      <c r="BE19" s="47">
        <v>14</v>
      </c>
      <c r="BF19" s="48">
        <v>1</v>
      </c>
      <c r="BG19" s="49">
        <v>0</v>
      </c>
      <c r="BH19" s="48">
        <v>0</v>
      </c>
      <c r="BI19" s="50">
        <v>0</v>
      </c>
      <c r="BJ19" s="51">
        <v>0</v>
      </c>
      <c r="BK19" s="40">
        <v>0</v>
      </c>
      <c r="BL19" s="35">
        <v>0</v>
      </c>
      <c r="BM19" s="43">
        <v>0</v>
      </c>
      <c r="BN19" s="35">
        <v>0</v>
      </c>
      <c r="BO19" s="40">
        <v>6</v>
      </c>
      <c r="BP19" s="52">
        <v>6</v>
      </c>
      <c r="BQ19" s="35">
        <v>1</v>
      </c>
      <c r="BR19" s="72" t="s">
        <v>25</v>
      </c>
      <c r="BS19" s="40">
        <v>0</v>
      </c>
      <c r="BT19" s="48">
        <v>0</v>
      </c>
      <c r="BU19" s="40">
        <v>0</v>
      </c>
      <c r="BV19" s="48">
        <v>0</v>
      </c>
      <c r="BW19" s="40">
        <v>437.4</v>
      </c>
      <c r="BX19" s="40">
        <v>781.6</v>
      </c>
      <c r="BY19" s="40">
        <v>748.7</v>
      </c>
      <c r="BZ19" s="40">
        <v>957.1</v>
      </c>
      <c r="CA19" s="38">
        <f t="shared" si="9"/>
        <v>1.3265603126862464</v>
      </c>
      <c r="CB19" s="35">
        <v>0.5</v>
      </c>
      <c r="CC19" s="40"/>
      <c r="CD19" s="35">
        <v>0</v>
      </c>
      <c r="CE19" s="40"/>
      <c r="CF19" s="35">
        <v>0</v>
      </c>
      <c r="CG19" s="40">
        <v>11</v>
      </c>
      <c r="CH19" s="40"/>
      <c r="CI19" s="40"/>
      <c r="CJ19" s="38">
        <f>(CG19-CH19-CI19)/4</f>
        <v>2.75</v>
      </c>
      <c r="CK19" s="35">
        <v>0</v>
      </c>
      <c r="CL19" s="40">
        <v>0</v>
      </c>
      <c r="CM19" s="35">
        <v>0</v>
      </c>
      <c r="CN19" s="53">
        <v>441.05</v>
      </c>
      <c r="CO19" s="53">
        <v>260.52</v>
      </c>
      <c r="CP19" s="38">
        <f t="shared" si="10"/>
        <v>1.6929602333793952</v>
      </c>
      <c r="CQ19" s="35">
        <f t="shared" si="14"/>
        <v>0</v>
      </c>
      <c r="CR19" s="72" t="s">
        <v>25</v>
      </c>
      <c r="CS19" s="40"/>
      <c r="CT19" s="35">
        <v>0</v>
      </c>
      <c r="CU19" s="54"/>
      <c r="CV19" s="35">
        <v>0</v>
      </c>
      <c r="CW19" s="59"/>
      <c r="CX19" s="35">
        <v>0</v>
      </c>
      <c r="CY19" s="40"/>
      <c r="CZ19" s="35">
        <v>0</v>
      </c>
      <c r="DA19" s="40">
        <v>0</v>
      </c>
      <c r="DB19" s="40">
        <v>1</v>
      </c>
      <c r="DC19" s="40">
        <v>1</v>
      </c>
      <c r="DD19" s="40">
        <v>1</v>
      </c>
      <c r="DE19" s="40">
        <v>1</v>
      </c>
      <c r="DF19" s="40">
        <v>1</v>
      </c>
      <c r="DG19" s="40">
        <v>0</v>
      </c>
      <c r="DH19" s="40">
        <v>1</v>
      </c>
      <c r="DI19" s="40">
        <v>1</v>
      </c>
      <c r="DJ19" s="40">
        <v>1</v>
      </c>
      <c r="DK19" s="40">
        <v>1</v>
      </c>
      <c r="DL19" s="34">
        <v>11</v>
      </c>
      <c r="DM19" s="55">
        <f t="shared" si="11"/>
        <v>9</v>
      </c>
      <c r="DN19" s="35">
        <f t="shared" si="12"/>
        <v>0</v>
      </c>
      <c r="DO19" s="40">
        <v>0</v>
      </c>
      <c r="DP19" s="35">
        <v>0</v>
      </c>
      <c r="DQ19" s="40">
        <v>1</v>
      </c>
      <c r="DR19" s="35">
        <v>0.5</v>
      </c>
      <c r="DS19" s="49">
        <v>1</v>
      </c>
      <c r="DT19" s="35">
        <v>0.5</v>
      </c>
      <c r="DU19" s="40">
        <v>1</v>
      </c>
      <c r="DV19" s="35">
        <v>0.5</v>
      </c>
      <c r="DW19" s="40">
        <v>1</v>
      </c>
      <c r="DX19" s="35">
        <v>0.5</v>
      </c>
      <c r="DY19" s="72" t="s">
        <v>25</v>
      </c>
      <c r="DZ19" s="40">
        <v>1</v>
      </c>
      <c r="EA19" s="35">
        <v>0.5</v>
      </c>
      <c r="EB19" s="40">
        <v>1</v>
      </c>
      <c r="EC19" s="35">
        <v>0.5</v>
      </c>
      <c r="ED19" s="40">
        <v>1</v>
      </c>
      <c r="EE19" s="35">
        <v>0.5</v>
      </c>
      <c r="EF19" s="40">
        <v>0</v>
      </c>
      <c r="EG19" s="35">
        <v>0</v>
      </c>
      <c r="EH19" s="40">
        <v>0</v>
      </c>
      <c r="EI19" s="35">
        <v>0</v>
      </c>
      <c r="EJ19" s="17">
        <f t="shared" si="13"/>
        <v>14</v>
      </c>
      <c r="EK19" s="8"/>
    </row>
    <row r="20" spans="1:141" ht="23.25">
      <c r="A20" s="44" t="s">
        <v>12</v>
      </c>
      <c r="B20" s="30">
        <v>788.2</v>
      </c>
      <c r="C20" s="30">
        <v>6956.8</v>
      </c>
      <c r="D20" s="32">
        <v>1684.7</v>
      </c>
      <c r="E20" s="33">
        <f t="shared" si="0"/>
        <v>0.14950399271637488</v>
      </c>
      <c r="F20" s="34" t="s">
        <v>150</v>
      </c>
      <c r="G20" s="35">
        <v>1</v>
      </c>
      <c r="H20" s="36">
        <v>1604</v>
      </c>
      <c r="I20" s="37">
        <v>1604</v>
      </c>
      <c r="J20" s="38">
        <f>H20/I20</f>
        <v>1</v>
      </c>
      <c r="K20" s="39" t="s">
        <v>106</v>
      </c>
      <c r="L20" s="35">
        <f t="shared" si="1"/>
        <v>1</v>
      </c>
      <c r="M20" s="36">
        <v>1052.3</v>
      </c>
      <c r="N20" s="36">
        <v>1094</v>
      </c>
      <c r="O20" s="38">
        <f t="shared" si="2"/>
        <v>0.9618829981718464</v>
      </c>
      <c r="P20" s="39" t="s">
        <v>106</v>
      </c>
      <c r="Q20" s="35">
        <f t="shared" si="3"/>
        <v>1</v>
      </c>
      <c r="R20" s="40">
        <v>4569.3</v>
      </c>
      <c r="S20" s="40">
        <v>0</v>
      </c>
      <c r="T20" s="40">
        <v>5375.7</v>
      </c>
      <c r="U20" s="40">
        <v>93.8</v>
      </c>
      <c r="V20" s="57">
        <v>0</v>
      </c>
      <c r="W20" s="35">
        <v>1</v>
      </c>
      <c r="X20" s="44" t="s">
        <v>12</v>
      </c>
      <c r="Y20" s="42">
        <v>423.9</v>
      </c>
      <c r="Z20" s="42">
        <v>255.2</v>
      </c>
      <c r="AA20" s="38">
        <f t="shared" si="4"/>
        <v>1.661050156739812</v>
      </c>
      <c r="AB20" s="35">
        <v>-2</v>
      </c>
      <c r="AC20" s="43">
        <v>0</v>
      </c>
      <c r="AD20" s="35">
        <v>0</v>
      </c>
      <c r="AE20" s="40">
        <v>5272.1</v>
      </c>
      <c r="AF20" s="40">
        <v>3929.2</v>
      </c>
      <c r="AG20" s="38">
        <f t="shared" si="5"/>
        <v>1.3417744070039703</v>
      </c>
      <c r="AH20" s="35">
        <v>-1</v>
      </c>
      <c r="AI20" s="40">
        <v>3612.8</v>
      </c>
      <c r="AJ20" s="40">
        <v>2755.3</v>
      </c>
      <c r="AK20" s="38">
        <f t="shared" si="6"/>
        <v>1.3112183791238703</v>
      </c>
      <c r="AL20" s="45">
        <v>1.05</v>
      </c>
      <c r="AM20" s="35">
        <v>2</v>
      </c>
      <c r="AN20" s="40">
        <v>7</v>
      </c>
      <c r="AO20" s="40">
        <v>7</v>
      </c>
      <c r="AP20" s="35">
        <v>1</v>
      </c>
      <c r="AQ20" s="40">
        <v>7</v>
      </c>
      <c r="AR20" s="40">
        <v>7</v>
      </c>
      <c r="AS20" s="46">
        <v>1</v>
      </c>
      <c r="AT20" s="35">
        <v>0</v>
      </c>
      <c r="AU20" s="72" t="s">
        <v>12</v>
      </c>
      <c r="AV20" s="40"/>
      <c r="AW20" s="40">
        <v>-4.5</v>
      </c>
      <c r="AX20" s="40">
        <v>-4.5</v>
      </c>
      <c r="AY20" s="38">
        <v>0</v>
      </c>
      <c r="AZ20" s="35">
        <v>0</v>
      </c>
      <c r="BA20" s="40">
        <v>9</v>
      </c>
      <c r="BB20" s="40">
        <v>9</v>
      </c>
      <c r="BC20" s="38">
        <f t="shared" si="8"/>
        <v>1</v>
      </c>
      <c r="BD20" s="35">
        <v>-1</v>
      </c>
      <c r="BE20" s="47">
        <v>0</v>
      </c>
      <c r="BF20" s="48">
        <v>0</v>
      </c>
      <c r="BG20" s="49">
        <v>0</v>
      </c>
      <c r="BH20" s="48">
        <v>0</v>
      </c>
      <c r="BI20" s="50">
        <v>0</v>
      </c>
      <c r="BJ20" s="51">
        <v>0</v>
      </c>
      <c r="BK20" s="40">
        <v>0</v>
      </c>
      <c r="BL20" s="35">
        <v>0</v>
      </c>
      <c r="BM20" s="43">
        <v>0</v>
      </c>
      <c r="BN20" s="35">
        <v>0</v>
      </c>
      <c r="BO20" s="40">
        <v>5</v>
      </c>
      <c r="BP20" s="52">
        <v>6</v>
      </c>
      <c r="BQ20" s="35">
        <v>1</v>
      </c>
      <c r="BR20" s="72" t="s">
        <v>12</v>
      </c>
      <c r="BS20" s="40">
        <v>0</v>
      </c>
      <c r="BT20" s="48">
        <v>0</v>
      </c>
      <c r="BU20" s="40">
        <v>0</v>
      </c>
      <c r="BV20" s="48">
        <v>0</v>
      </c>
      <c r="BW20" s="40">
        <v>740</v>
      </c>
      <c r="BX20" s="40">
        <v>931.2</v>
      </c>
      <c r="BY20" s="40">
        <v>1332.1</v>
      </c>
      <c r="BZ20" s="40">
        <v>1482.6</v>
      </c>
      <c r="CA20" s="38">
        <f t="shared" si="9"/>
        <v>1.3463372108862066</v>
      </c>
      <c r="CB20" s="35">
        <v>0.5</v>
      </c>
      <c r="CC20" s="40"/>
      <c r="CD20" s="35">
        <v>0</v>
      </c>
      <c r="CE20" s="40">
        <v>1</v>
      </c>
      <c r="CF20" s="35">
        <v>2</v>
      </c>
      <c r="CG20" s="40">
        <v>1</v>
      </c>
      <c r="CH20" s="40"/>
      <c r="CI20" s="40"/>
      <c r="CJ20" s="38">
        <v>0.25</v>
      </c>
      <c r="CK20" s="35">
        <v>1</v>
      </c>
      <c r="CL20" s="40">
        <v>0</v>
      </c>
      <c r="CM20" s="35">
        <v>0</v>
      </c>
      <c r="CN20" s="53">
        <v>1305.42</v>
      </c>
      <c r="CO20" s="53">
        <v>1787.48</v>
      </c>
      <c r="CP20" s="38">
        <f t="shared" si="10"/>
        <v>0.7303130664399042</v>
      </c>
      <c r="CQ20" s="35">
        <f t="shared" si="14"/>
        <v>1</v>
      </c>
      <c r="CR20" s="72" t="s">
        <v>12</v>
      </c>
      <c r="CS20" s="40"/>
      <c r="CT20" s="35">
        <v>0</v>
      </c>
      <c r="CU20" s="54"/>
      <c r="CV20" s="35">
        <v>0</v>
      </c>
      <c r="CW20" s="54"/>
      <c r="CX20" s="35">
        <v>0</v>
      </c>
      <c r="CY20" s="40">
        <v>1</v>
      </c>
      <c r="CZ20" s="35">
        <v>-1</v>
      </c>
      <c r="DA20" s="40">
        <v>1</v>
      </c>
      <c r="DB20" s="40">
        <v>1</v>
      </c>
      <c r="DC20" s="40">
        <v>1</v>
      </c>
      <c r="DD20" s="40">
        <v>1</v>
      </c>
      <c r="DE20" s="40">
        <v>1</v>
      </c>
      <c r="DF20" s="40">
        <v>1</v>
      </c>
      <c r="DG20" s="40">
        <v>1</v>
      </c>
      <c r="DH20" s="40">
        <v>1</v>
      </c>
      <c r="DI20" s="40">
        <v>1</v>
      </c>
      <c r="DJ20" s="40">
        <v>1</v>
      </c>
      <c r="DK20" s="40">
        <v>1</v>
      </c>
      <c r="DL20" s="34">
        <v>11</v>
      </c>
      <c r="DM20" s="55">
        <f t="shared" si="11"/>
        <v>11</v>
      </c>
      <c r="DN20" s="35">
        <f t="shared" si="12"/>
        <v>1</v>
      </c>
      <c r="DO20" s="40">
        <v>1</v>
      </c>
      <c r="DP20" s="35">
        <v>0.5</v>
      </c>
      <c r="DQ20" s="40">
        <v>1</v>
      </c>
      <c r="DR20" s="35">
        <v>0.5</v>
      </c>
      <c r="DS20" s="49">
        <v>1</v>
      </c>
      <c r="DT20" s="35">
        <v>0.5</v>
      </c>
      <c r="DU20" s="40">
        <v>1</v>
      </c>
      <c r="DV20" s="35">
        <v>0.5</v>
      </c>
      <c r="DW20" s="40">
        <v>1</v>
      </c>
      <c r="DX20" s="35">
        <v>0.5</v>
      </c>
      <c r="DY20" s="72" t="s">
        <v>12</v>
      </c>
      <c r="DZ20" s="40">
        <v>1</v>
      </c>
      <c r="EA20" s="35">
        <v>0.5</v>
      </c>
      <c r="EB20" s="40">
        <v>1</v>
      </c>
      <c r="EC20" s="35">
        <v>0.5</v>
      </c>
      <c r="ED20" s="40">
        <v>1</v>
      </c>
      <c r="EE20" s="35">
        <v>0.5</v>
      </c>
      <c r="EF20" s="40">
        <v>1</v>
      </c>
      <c r="EG20" s="35">
        <v>0.5</v>
      </c>
      <c r="EH20" s="40">
        <v>1</v>
      </c>
      <c r="EI20" s="35">
        <v>0.5</v>
      </c>
      <c r="EJ20" s="17">
        <f t="shared" si="13"/>
        <v>13.5</v>
      </c>
      <c r="EK20" s="8"/>
    </row>
    <row r="21" spans="1:141" ht="23.25">
      <c r="A21" s="44" t="s">
        <v>14</v>
      </c>
      <c r="B21" s="30">
        <v>224.2</v>
      </c>
      <c r="C21" s="30">
        <v>3641.3</v>
      </c>
      <c r="D21" s="32">
        <v>1119.2</v>
      </c>
      <c r="E21" s="33">
        <f t="shared" si="0"/>
        <v>0.08889417548868005</v>
      </c>
      <c r="F21" s="34" t="s">
        <v>150</v>
      </c>
      <c r="G21" s="35">
        <f>IF(E21&gt;0.1,0,1)</f>
        <v>1</v>
      </c>
      <c r="H21" s="36">
        <v>1427.6</v>
      </c>
      <c r="I21" s="37"/>
      <c r="J21" s="38">
        <v>1</v>
      </c>
      <c r="K21" s="39" t="s">
        <v>106</v>
      </c>
      <c r="L21" s="35">
        <f t="shared" si="1"/>
        <v>1</v>
      </c>
      <c r="M21" s="36">
        <v>828.3</v>
      </c>
      <c r="N21" s="36">
        <v>950.4</v>
      </c>
      <c r="O21" s="38">
        <f t="shared" si="2"/>
        <v>0.8715277777777778</v>
      </c>
      <c r="P21" s="39" t="s">
        <v>106</v>
      </c>
      <c r="Q21" s="35">
        <f t="shared" si="3"/>
        <v>1</v>
      </c>
      <c r="R21" s="40">
        <v>2340.2</v>
      </c>
      <c r="S21" s="40">
        <v>0</v>
      </c>
      <c r="T21" s="40">
        <v>2422.2</v>
      </c>
      <c r="U21" s="40">
        <v>0</v>
      </c>
      <c r="V21" s="41">
        <v>0</v>
      </c>
      <c r="W21" s="35">
        <v>1</v>
      </c>
      <c r="X21" s="44" t="s">
        <v>14</v>
      </c>
      <c r="Y21" s="42">
        <v>170.3</v>
      </c>
      <c r="Z21" s="42">
        <v>245.9</v>
      </c>
      <c r="AA21" s="38">
        <f t="shared" si="4"/>
        <v>0.6925579503863359</v>
      </c>
      <c r="AB21" s="35">
        <v>1</v>
      </c>
      <c r="AC21" s="43">
        <v>0</v>
      </c>
      <c r="AD21" s="35"/>
      <c r="AE21" s="40">
        <v>2522.1</v>
      </c>
      <c r="AF21" s="40">
        <v>2381.8</v>
      </c>
      <c r="AG21" s="38">
        <f t="shared" si="5"/>
        <v>1.0589050298093878</v>
      </c>
      <c r="AH21" s="35">
        <v>0</v>
      </c>
      <c r="AI21" s="40">
        <v>2490.2</v>
      </c>
      <c r="AJ21" s="40">
        <v>2455.7</v>
      </c>
      <c r="AK21" s="38">
        <f t="shared" si="6"/>
        <v>1.0140489473469887</v>
      </c>
      <c r="AL21" s="45">
        <v>1.05</v>
      </c>
      <c r="AM21" s="35">
        <v>-1</v>
      </c>
      <c r="AN21" s="40">
        <v>5</v>
      </c>
      <c r="AO21" s="40">
        <v>5</v>
      </c>
      <c r="AP21" s="35">
        <v>1</v>
      </c>
      <c r="AQ21" s="40">
        <v>5</v>
      </c>
      <c r="AR21" s="40">
        <v>5</v>
      </c>
      <c r="AS21" s="46">
        <f>AQ21/AR21</f>
        <v>1</v>
      </c>
      <c r="AT21" s="35">
        <v>0</v>
      </c>
      <c r="AU21" s="72" t="s">
        <v>14</v>
      </c>
      <c r="AV21" s="40">
        <v>342.7</v>
      </c>
      <c r="AW21" s="40">
        <v>140</v>
      </c>
      <c r="AX21" s="40">
        <v>109.1</v>
      </c>
      <c r="AY21" s="38">
        <f aca="true" t="shared" si="15" ref="AY21:AY26">AV21/(AV21+(AW21-AX21))</f>
        <v>0.9172912205567451</v>
      </c>
      <c r="AZ21" s="35">
        <v>0</v>
      </c>
      <c r="BA21" s="40">
        <v>53</v>
      </c>
      <c r="BB21" s="40">
        <v>53</v>
      </c>
      <c r="BC21" s="38">
        <f t="shared" si="8"/>
        <v>1</v>
      </c>
      <c r="BD21" s="35">
        <v>-1</v>
      </c>
      <c r="BE21" s="47">
        <v>50</v>
      </c>
      <c r="BF21" s="48">
        <v>1</v>
      </c>
      <c r="BG21" s="49">
        <v>0</v>
      </c>
      <c r="BH21" s="48">
        <v>0</v>
      </c>
      <c r="BI21" s="50">
        <v>0</v>
      </c>
      <c r="BJ21" s="51">
        <v>0</v>
      </c>
      <c r="BK21" s="40">
        <v>0</v>
      </c>
      <c r="BL21" s="35">
        <v>0</v>
      </c>
      <c r="BM21" s="43">
        <v>0</v>
      </c>
      <c r="BN21" s="35">
        <v>0</v>
      </c>
      <c r="BO21" s="40">
        <v>4</v>
      </c>
      <c r="BP21" s="52">
        <v>6</v>
      </c>
      <c r="BQ21" s="35">
        <v>1</v>
      </c>
      <c r="BR21" s="72" t="s">
        <v>14</v>
      </c>
      <c r="BS21" s="40">
        <v>0</v>
      </c>
      <c r="BT21" s="48">
        <v>0</v>
      </c>
      <c r="BU21" s="40">
        <v>0</v>
      </c>
      <c r="BV21" s="48">
        <v>0</v>
      </c>
      <c r="BW21" s="40">
        <v>489.9</v>
      </c>
      <c r="BX21" s="40">
        <v>747.7</v>
      </c>
      <c r="BY21" s="40">
        <v>337</v>
      </c>
      <c r="BZ21" s="40">
        <v>879.1</v>
      </c>
      <c r="CA21" s="38">
        <f t="shared" si="9"/>
        <v>1.522637783910488</v>
      </c>
      <c r="CB21" s="35">
        <v>0</v>
      </c>
      <c r="CC21" s="40"/>
      <c r="CD21" s="35">
        <v>0</v>
      </c>
      <c r="CE21" s="40"/>
      <c r="CF21" s="35">
        <v>0</v>
      </c>
      <c r="CG21" s="40">
        <v>1</v>
      </c>
      <c r="CH21" s="40"/>
      <c r="CI21" s="40"/>
      <c r="CJ21" s="38">
        <v>0.25</v>
      </c>
      <c r="CK21" s="35">
        <v>1</v>
      </c>
      <c r="CL21" s="40">
        <v>0</v>
      </c>
      <c r="CM21" s="35">
        <v>0</v>
      </c>
      <c r="CN21" s="53">
        <v>29.58</v>
      </c>
      <c r="CO21" s="53">
        <v>46.78</v>
      </c>
      <c r="CP21" s="38">
        <f t="shared" si="10"/>
        <v>0.632321504916631</v>
      </c>
      <c r="CQ21" s="35">
        <f t="shared" si="14"/>
        <v>1</v>
      </c>
      <c r="CR21" s="72" t="s">
        <v>14</v>
      </c>
      <c r="CS21" s="40"/>
      <c r="CT21" s="35">
        <v>0</v>
      </c>
      <c r="CU21" s="54"/>
      <c r="CV21" s="35">
        <v>0</v>
      </c>
      <c r="CW21" s="54"/>
      <c r="CX21" s="35">
        <v>0</v>
      </c>
      <c r="CY21" s="40"/>
      <c r="CZ21" s="35">
        <v>0</v>
      </c>
      <c r="DA21" s="40">
        <v>1</v>
      </c>
      <c r="DB21" s="40">
        <v>1</v>
      </c>
      <c r="DC21" s="40">
        <v>1</v>
      </c>
      <c r="DD21" s="40">
        <v>1</v>
      </c>
      <c r="DE21" s="40">
        <v>1</v>
      </c>
      <c r="DF21" s="40">
        <v>1</v>
      </c>
      <c r="DG21" s="40">
        <v>1</v>
      </c>
      <c r="DH21" s="40">
        <v>1</v>
      </c>
      <c r="DI21" s="40">
        <v>1</v>
      </c>
      <c r="DJ21" s="40">
        <v>1</v>
      </c>
      <c r="DK21" s="40">
        <v>1</v>
      </c>
      <c r="DL21" s="34">
        <v>11</v>
      </c>
      <c r="DM21" s="55">
        <f t="shared" si="11"/>
        <v>11</v>
      </c>
      <c r="DN21" s="35">
        <f t="shared" si="12"/>
        <v>1</v>
      </c>
      <c r="DO21" s="40">
        <v>1</v>
      </c>
      <c r="DP21" s="35">
        <v>0.5</v>
      </c>
      <c r="DQ21" s="40">
        <v>1</v>
      </c>
      <c r="DR21" s="35">
        <v>0.5</v>
      </c>
      <c r="DS21" s="49">
        <v>1</v>
      </c>
      <c r="DT21" s="35">
        <v>0.5</v>
      </c>
      <c r="DU21" s="40">
        <v>0</v>
      </c>
      <c r="DV21" s="35">
        <v>0</v>
      </c>
      <c r="DW21" s="56">
        <v>1</v>
      </c>
      <c r="DX21" s="35">
        <v>0.5</v>
      </c>
      <c r="DY21" s="72" t="s">
        <v>14</v>
      </c>
      <c r="DZ21" s="40">
        <v>1</v>
      </c>
      <c r="EA21" s="35">
        <v>0.5</v>
      </c>
      <c r="EB21" s="40">
        <v>1</v>
      </c>
      <c r="EC21" s="35">
        <v>0.5</v>
      </c>
      <c r="ED21" s="40">
        <v>1</v>
      </c>
      <c r="EE21" s="35">
        <v>0.5</v>
      </c>
      <c r="EF21" s="40">
        <v>1</v>
      </c>
      <c r="EG21" s="35">
        <v>0.5</v>
      </c>
      <c r="EH21" s="40">
        <v>1</v>
      </c>
      <c r="EI21" s="35">
        <v>0.5</v>
      </c>
      <c r="EJ21" s="17">
        <f t="shared" si="13"/>
        <v>13.5</v>
      </c>
      <c r="EK21" s="8"/>
    </row>
    <row r="22" spans="1:141" ht="23.25">
      <c r="A22" s="44" t="s">
        <v>18</v>
      </c>
      <c r="B22" s="30">
        <v>15.3</v>
      </c>
      <c r="C22" s="30">
        <v>2503.4</v>
      </c>
      <c r="D22" s="32">
        <v>408.1</v>
      </c>
      <c r="E22" s="33">
        <f t="shared" si="0"/>
        <v>0.007302056984679998</v>
      </c>
      <c r="F22" s="34" t="s">
        <v>150</v>
      </c>
      <c r="G22" s="35">
        <f>IF(E22&gt;0.1,0,1)</f>
        <v>1</v>
      </c>
      <c r="H22" s="36">
        <v>1501.1</v>
      </c>
      <c r="I22" s="37">
        <v>1508</v>
      </c>
      <c r="J22" s="38">
        <f>H22/I22</f>
        <v>0.9954244031830238</v>
      </c>
      <c r="K22" s="39" t="s">
        <v>106</v>
      </c>
      <c r="L22" s="35">
        <f t="shared" si="1"/>
        <v>1</v>
      </c>
      <c r="M22" s="36">
        <v>1005.3</v>
      </c>
      <c r="N22" s="36">
        <v>900.4</v>
      </c>
      <c r="O22" s="38">
        <f t="shared" si="2"/>
        <v>1.1165037760995113</v>
      </c>
      <c r="P22" s="39" t="s">
        <v>106</v>
      </c>
      <c r="Q22" s="35">
        <f t="shared" si="3"/>
        <v>0</v>
      </c>
      <c r="R22" s="40">
        <v>2047.1</v>
      </c>
      <c r="S22" s="40">
        <v>281.5</v>
      </c>
      <c r="T22" s="40">
        <v>2000.2</v>
      </c>
      <c r="U22" s="40">
        <v>138.1</v>
      </c>
      <c r="V22" s="57">
        <f>(R22/S22)/(T22/U22)</f>
        <v>0.5020892404542848</v>
      </c>
      <c r="W22" s="35">
        <f>IF(V22&lt;1,0,1)</f>
        <v>0</v>
      </c>
      <c r="X22" s="44" t="s">
        <v>18</v>
      </c>
      <c r="Y22" s="42">
        <v>136.9</v>
      </c>
      <c r="Z22" s="42">
        <v>145.7</v>
      </c>
      <c r="AA22" s="38">
        <f t="shared" si="4"/>
        <v>0.9396019217570352</v>
      </c>
      <c r="AB22" s="35">
        <v>1</v>
      </c>
      <c r="AC22" s="43">
        <v>0</v>
      </c>
      <c r="AD22" s="35">
        <v>0</v>
      </c>
      <c r="AE22" s="40">
        <v>2095.3</v>
      </c>
      <c r="AF22" s="40">
        <v>1940.2</v>
      </c>
      <c r="AG22" s="38">
        <f t="shared" si="5"/>
        <v>1.0799402123492423</v>
      </c>
      <c r="AH22" s="35">
        <v>0</v>
      </c>
      <c r="AI22" s="40">
        <v>2012.1</v>
      </c>
      <c r="AJ22" s="40">
        <v>1929.5</v>
      </c>
      <c r="AK22" s="38">
        <f t="shared" si="6"/>
        <v>1.0428090178802798</v>
      </c>
      <c r="AL22" s="45">
        <v>1.05</v>
      </c>
      <c r="AM22" s="35">
        <v>-1</v>
      </c>
      <c r="AN22" s="40">
        <v>1</v>
      </c>
      <c r="AO22" s="40">
        <v>1</v>
      </c>
      <c r="AP22" s="35">
        <v>1</v>
      </c>
      <c r="AQ22" s="40">
        <v>1</v>
      </c>
      <c r="AR22" s="40">
        <v>1</v>
      </c>
      <c r="AS22" s="46">
        <f>AQ22/AR22</f>
        <v>1</v>
      </c>
      <c r="AT22" s="35">
        <v>0</v>
      </c>
      <c r="AU22" s="72" t="s">
        <v>18</v>
      </c>
      <c r="AV22" s="40">
        <v>78.1</v>
      </c>
      <c r="AW22" s="40">
        <v>17.7</v>
      </c>
      <c r="AX22" s="40">
        <v>14.9</v>
      </c>
      <c r="AY22" s="38">
        <f t="shared" si="15"/>
        <v>0.965389369592089</v>
      </c>
      <c r="AZ22" s="35">
        <v>1</v>
      </c>
      <c r="BA22" s="40">
        <v>41</v>
      </c>
      <c r="BB22" s="40">
        <v>41</v>
      </c>
      <c r="BC22" s="38">
        <f t="shared" si="8"/>
        <v>1</v>
      </c>
      <c r="BD22" s="35">
        <v>-1</v>
      </c>
      <c r="BE22" s="47">
        <v>20</v>
      </c>
      <c r="BF22" s="48">
        <v>1</v>
      </c>
      <c r="BG22" s="49">
        <v>0</v>
      </c>
      <c r="BH22" s="48">
        <v>0</v>
      </c>
      <c r="BI22" s="50">
        <v>0</v>
      </c>
      <c r="BJ22" s="51">
        <v>0</v>
      </c>
      <c r="BK22" s="40">
        <v>0</v>
      </c>
      <c r="BL22" s="35">
        <v>0</v>
      </c>
      <c r="BM22" s="43">
        <v>0</v>
      </c>
      <c r="BN22" s="35">
        <v>0</v>
      </c>
      <c r="BO22" s="40">
        <v>4</v>
      </c>
      <c r="BP22" s="52">
        <v>6</v>
      </c>
      <c r="BQ22" s="35">
        <v>1</v>
      </c>
      <c r="BR22" s="72" t="s">
        <v>18</v>
      </c>
      <c r="BS22" s="40">
        <v>0</v>
      </c>
      <c r="BT22" s="48">
        <v>0</v>
      </c>
      <c r="BU22" s="40">
        <v>0</v>
      </c>
      <c r="BV22" s="48">
        <v>0</v>
      </c>
      <c r="BW22" s="40">
        <v>443.7</v>
      </c>
      <c r="BX22" s="40">
        <v>621.3</v>
      </c>
      <c r="BY22" s="40">
        <v>623.9</v>
      </c>
      <c r="BZ22" s="40">
        <v>726.4</v>
      </c>
      <c r="CA22" s="38">
        <f t="shared" si="9"/>
        <v>1.1730066369180583</v>
      </c>
      <c r="CB22" s="35">
        <v>1</v>
      </c>
      <c r="CC22" s="40"/>
      <c r="CD22" s="35">
        <v>0</v>
      </c>
      <c r="CE22" s="40"/>
      <c r="CF22" s="35">
        <v>0</v>
      </c>
      <c r="CG22" s="40">
        <v>5</v>
      </c>
      <c r="CH22" s="40"/>
      <c r="CI22" s="40"/>
      <c r="CJ22" s="38">
        <v>1.25</v>
      </c>
      <c r="CK22" s="35">
        <v>1</v>
      </c>
      <c r="CL22" s="40">
        <v>0</v>
      </c>
      <c r="CM22" s="35">
        <v>0</v>
      </c>
      <c r="CN22" s="53">
        <v>168.62</v>
      </c>
      <c r="CO22" s="53">
        <v>20.1</v>
      </c>
      <c r="CP22" s="38">
        <f t="shared" si="10"/>
        <v>8.389054726368158</v>
      </c>
      <c r="CQ22" s="35">
        <v>0</v>
      </c>
      <c r="CR22" s="72" t="s">
        <v>18</v>
      </c>
      <c r="CS22" s="40"/>
      <c r="CT22" s="35">
        <v>0</v>
      </c>
      <c r="CU22" s="59"/>
      <c r="CV22" s="35">
        <v>0</v>
      </c>
      <c r="CW22" s="54"/>
      <c r="CX22" s="35">
        <v>0</v>
      </c>
      <c r="CY22" s="40"/>
      <c r="CZ22" s="35">
        <v>0</v>
      </c>
      <c r="DA22" s="40">
        <v>1</v>
      </c>
      <c r="DB22" s="40">
        <v>1</v>
      </c>
      <c r="DC22" s="40">
        <v>1</v>
      </c>
      <c r="DD22" s="40">
        <v>1</v>
      </c>
      <c r="DE22" s="40">
        <v>1</v>
      </c>
      <c r="DF22" s="40">
        <v>1</v>
      </c>
      <c r="DG22" s="40">
        <v>1</v>
      </c>
      <c r="DH22" s="40">
        <v>1</v>
      </c>
      <c r="DI22" s="40">
        <v>1</v>
      </c>
      <c r="DJ22" s="40">
        <v>1</v>
      </c>
      <c r="DK22" s="40">
        <v>1</v>
      </c>
      <c r="DL22" s="34">
        <v>11</v>
      </c>
      <c r="DM22" s="55">
        <f t="shared" si="11"/>
        <v>11</v>
      </c>
      <c r="DN22" s="35">
        <f t="shared" si="12"/>
        <v>1</v>
      </c>
      <c r="DO22" s="40">
        <v>1</v>
      </c>
      <c r="DP22" s="35">
        <v>0.5</v>
      </c>
      <c r="DQ22" s="40">
        <v>1</v>
      </c>
      <c r="DR22" s="35">
        <v>0.5</v>
      </c>
      <c r="DS22" s="49">
        <v>1</v>
      </c>
      <c r="DT22" s="35">
        <v>0.5</v>
      </c>
      <c r="DU22" s="40">
        <v>1</v>
      </c>
      <c r="DV22" s="35">
        <v>0.5</v>
      </c>
      <c r="DW22" s="40">
        <v>1</v>
      </c>
      <c r="DX22" s="35">
        <v>0.5</v>
      </c>
      <c r="DY22" s="72" t="s">
        <v>18</v>
      </c>
      <c r="DZ22" s="40">
        <v>1</v>
      </c>
      <c r="EA22" s="35">
        <v>0.5</v>
      </c>
      <c r="EB22" s="40">
        <v>1</v>
      </c>
      <c r="EC22" s="35">
        <v>0.5</v>
      </c>
      <c r="ED22" s="40">
        <v>1</v>
      </c>
      <c r="EE22" s="35">
        <v>0.5</v>
      </c>
      <c r="EF22" s="40">
        <v>1</v>
      </c>
      <c r="EG22" s="35">
        <v>0.5</v>
      </c>
      <c r="EH22" s="40">
        <v>1</v>
      </c>
      <c r="EI22" s="35">
        <v>0.5</v>
      </c>
      <c r="EJ22" s="17">
        <f t="shared" si="13"/>
        <v>13</v>
      </c>
      <c r="EK22" s="8"/>
    </row>
    <row r="23" spans="1:141" ht="23.25">
      <c r="A23" s="44" t="s">
        <v>20</v>
      </c>
      <c r="B23" s="30">
        <v>-153</v>
      </c>
      <c r="C23" s="30">
        <v>2117.2</v>
      </c>
      <c r="D23" s="32">
        <v>818.1</v>
      </c>
      <c r="E23" s="33">
        <f t="shared" si="0"/>
        <v>-0.11777384343006697</v>
      </c>
      <c r="F23" s="34" t="s">
        <v>150</v>
      </c>
      <c r="G23" s="35">
        <v>1</v>
      </c>
      <c r="H23" s="36">
        <v>1211.8</v>
      </c>
      <c r="I23" s="37">
        <v>1212</v>
      </c>
      <c r="J23" s="38">
        <f>H23/I23</f>
        <v>0.9998349834983498</v>
      </c>
      <c r="K23" s="39" t="s">
        <v>106</v>
      </c>
      <c r="L23" s="35">
        <f t="shared" si="1"/>
        <v>1</v>
      </c>
      <c r="M23" s="36">
        <v>756.8</v>
      </c>
      <c r="N23" s="36">
        <v>720.9</v>
      </c>
      <c r="O23" s="38">
        <f t="shared" si="2"/>
        <v>1.0497988625329449</v>
      </c>
      <c r="P23" s="39" t="s">
        <v>106</v>
      </c>
      <c r="Q23" s="35">
        <f t="shared" si="3"/>
        <v>0</v>
      </c>
      <c r="R23" s="40">
        <v>1201.2</v>
      </c>
      <c r="S23" s="40">
        <v>316.5</v>
      </c>
      <c r="T23" s="40">
        <v>1241.5</v>
      </c>
      <c r="U23" s="40">
        <v>291.9</v>
      </c>
      <c r="V23" s="57">
        <f>(R23/S23)/(T23/U23)</f>
        <v>0.892337162849557</v>
      </c>
      <c r="W23" s="35">
        <f>IF(V23&lt;1,0,1)</f>
        <v>0</v>
      </c>
      <c r="X23" s="44" t="s">
        <v>20</v>
      </c>
      <c r="Y23" s="42">
        <v>53.4</v>
      </c>
      <c r="Z23" s="42">
        <v>51.4</v>
      </c>
      <c r="AA23" s="38">
        <f t="shared" si="4"/>
        <v>1.038910505836576</v>
      </c>
      <c r="AB23" s="35">
        <v>-1</v>
      </c>
      <c r="AC23" s="43">
        <v>0</v>
      </c>
      <c r="AD23" s="35">
        <v>0</v>
      </c>
      <c r="AE23" s="40">
        <v>1299.1</v>
      </c>
      <c r="AF23" s="40">
        <v>1141.5</v>
      </c>
      <c r="AG23" s="38">
        <f t="shared" si="5"/>
        <v>1.1380639509417432</v>
      </c>
      <c r="AH23" s="35">
        <v>-1</v>
      </c>
      <c r="AI23" s="40">
        <v>1105.4</v>
      </c>
      <c r="AJ23" s="40">
        <v>1139.9</v>
      </c>
      <c r="AK23" s="38">
        <f t="shared" si="6"/>
        <v>0.9697341872094043</v>
      </c>
      <c r="AL23" s="45">
        <v>1.05</v>
      </c>
      <c r="AM23" s="35">
        <v>-1</v>
      </c>
      <c r="AN23" s="40">
        <v>0</v>
      </c>
      <c r="AO23" s="40">
        <v>0</v>
      </c>
      <c r="AP23" s="35">
        <v>1</v>
      </c>
      <c r="AQ23" s="40">
        <v>0</v>
      </c>
      <c r="AR23" s="40">
        <v>0</v>
      </c>
      <c r="AS23" s="46">
        <v>0</v>
      </c>
      <c r="AT23" s="35">
        <v>0</v>
      </c>
      <c r="AU23" s="72" t="s">
        <v>20</v>
      </c>
      <c r="AV23" s="40">
        <v>6.4</v>
      </c>
      <c r="AW23" s="40">
        <v>15.3</v>
      </c>
      <c r="AX23" s="40">
        <v>7.8</v>
      </c>
      <c r="AY23" s="38">
        <f t="shared" si="15"/>
        <v>0.46043165467625896</v>
      </c>
      <c r="AZ23" s="35">
        <v>0</v>
      </c>
      <c r="BA23" s="40">
        <v>51</v>
      </c>
      <c r="BB23" s="40">
        <v>49</v>
      </c>
      <c r="BC23" s="38">
        <f t="shared" si="8"/>
        <v>1.0408163265306123</v>
      </c>
      <c r="BD23" s="35">
        <v>1</v>
      </c>
      <c r="BE23" s="47">
        <v>2</v>
      </c>
      <c r="BF23" s="48">
        <v>1</v>
      </c>
      <c r="BG23" s="49">
        <v>0</v>
      </c>
      <c r="BH23" s="48">
        <v>0</v>
      </c>
      <c r="BI23" s="50">
        <v>0</v>
      </c>
      <c r="BJ23" s="51">
        <v>0</v>
      </c>
      <c r="BK23" s="40">
        <v>0</v>
      </c>
      <c r="BL23" s="35">
        <v>0</v>
      </c>
      <c r="BM23" s="43">
        <v>0</v>
      </c>
      <c r="BN23" s="35">
        <v>0</v>
      </c>
      <c r="BO23" s="40">
        <v>5</v>
      </c>
      <c r="BP23" s="52">
        <v>6</v>
      </c>
      <c r="BQ23" s="35">
        <v>1</v>
      </c>
      <c r="BR23" s="72" t="s">
        <v>20</v>
      </c>
      <c r="BS23" s="40">
        <v>0</v>
      </c>
      <c r="BT23" s="48">
        <v>0</v>
      </c>
      <c r="BU23" s="40">
        <v>0</v>
      </c>
      <c r="BV23" s="48">
        <v>0</v>
      </c>
      <c r="BW23" s="40">
        <v>403.5</v>
      </c>
      <c r="BX23" s="40">
        <v>505.1</v>
      </c>
      <c r="BY23" s="40">
        <v>411.6</v>
      </c>
      <c r="BZ23" s="40">
        <v>569.4</v>
      </c>
      <c r="CA23" s="38">
        <f t="shared" si="9"/>
        <v>1.1762680585586203</v>
      </c>
      <c r="CB23" s="35">
        <v>1</v>
      </c>
      <c r="CC23" s="40"/>
      <c r="CD23" s="35">
        <v>0</v>
      </c>
      <c r="CE23" s="40">
        <v>1</v>
      </c>
      <c r="CF23" s="35">
        <v>2</v>
      </c>
      <c r="CG23" s="40">
        <v>2</v>
      </c>
      <c r="CH23" s="40"/>
      <c r="CI23" s="40"/>
      <c r="CJ23" s="38">
        <v>0.5</v>
      </c>
      <c r="CK23" s="35">
        <v>1</v>
      </c>
      <c r="CL23" s="40">
        <v>0</v>
      </c>
      <c r="CM23" s="35">
        <v>0</v>
      </c>
      <c r="CN23" s="53">
        <v>137.91</v>
      </c>
      <c r="CO23" s="53">
        <v>244.25</v>
      </c>
      <c r="CP23" s="38">
        <f t="shared" si="10"/>
        <v>0.5646264073694984</v>
      </c>
      <c r="CQ23" s="35">
        <v>1</v>
      </c>
      <c r="CR23" s="72" t="s">
        <v>20</v>
      </c>
      <c r="CS23" s="40"/>
      <c r="CT23" s="35">
        <v>0</v>
      </c>
      <c r="CU23" s="54"/>
      <c r="CV23" s="35">
        <v>0</v>
      </c>
      <c r="CW23" s="54">
        <v>1</v>
      </c>
      <c r="CX23" s="35">
        <v>-1</v>
      </c>
      <c r="CY23" s="40">
        <v>1</v>
      </c>
      <c r="CZ23" s="35">
        <v>-1</v>
      </c>
      <c r="DA23" s="40">
        <v>1</v>
      </c>
      <c r="DB23" s="40">
        <v>1</v>
      </c>
      <c r="DC23" s="40">
        <v>1</v>
      </c>
      <c r="DD23" s="40">
        <v>1</v>
      </c>
      <c r="DE23" s="40">
        <v>1</v>
      </c>
      <c r="DF23" s="40">
        <v>1</v>
      </c>
      <c r="DG23" s="40">
        <v>1</v>
      </c>
      <c r="DH23" s="40">
        <v>1</v>
      </c>
      <c r="DI23" s="40">
        <v>1</v>
      </c>
      <c r="DJ23" s="40">
        <v>1</v>
      </c>
      <c r="DK23" s="40">
        <v>1</v>
      </c>
      <c r="DL23" s="34">
        <v>11</v>
      </c>
      <c r="DM23" s="55">
        <f t="shared" si="11"/>
        <v>11</v>
      </c>
      <c r="DN23" s="35">
        <f t="shared" si="12"/>
        <v>1</v>
      </c>
      <c r="DO23" s="40">
        <v>1</v>
      </c>
      <c r="DP23" s="35">
        <v>0.5</v>
      </c>
      <c r="DQ23" s="40">
        <v>1</v>
      </c>
      <c r="DR23" s="35">
        <v>0.5</v>
      </c>
      <c r="DS23" s="49">
        <v>1</v>
      </c>
      <c r="DT23" s="35">
        <v>0.5</v>
      </c>
      <c r="DU23" s="40">
        <v>1</v>
      </c>
      <c r="DV23" s="35">
        <v>0.5</v>
      </c>
      <c r="DW23" s="40">
        <v>1</v>
      </c>
      <c r="DX23" s="35">
        <v>0.5</v>
      </c>
      <c r="DY23" s="72" t="s">
        <v>20</v>
      </c>
      <c r="DZ23" s="40">
        <v>1</v>
      </c>
      <c r="EA23" s="35">
        <v>0.5</v>
      </c>
      <c r="EB23" s="40">
        <v>1</v>
      </c>
      <c r="EC23" s="35">
        <v>0.5</v>
      </c>
      <c r="ED23" s="40">
        <v>1</v>
      </c>
      <c r="EE23" s="35">
        <v>0.5</v>
      </c>
      <c r="EF23" s="40">
        <v>1</v>
      </c>
      <c r="EG23" s="35">
        <v>0.5</v>
      </c>
      <c r="EH23" s="40">
        <v>1</v>
      </c>
      <c r="EI23" s="35">
        <v>0.5</v>
      </c>
      <c r="EJ23" s="17">
        <f t="shared" si="13"/>
        <v>12</v>
      </c>
      <c r="EK23" s="11"/>
    </row>
    <row r="24" spans="1:141" ht="23.25">
      <c r="A24" s="44" t="s">
        <v>15</v>
      </c>
      <c r="B24" s="30">
        <v>-151.6</v>
      </c>
      <c r="C24" s="30">
        <v>1678.4</v>
      </c>
      <c r="D24" s="32">
        <v>840.4</v>
      </c>
      <c r="E24" s="33">
        <f t="shared" si="0"/>
        <v>-0.1809069212410501</v>
      </c>
      <c r="F24" s="34" t="s">
        <v>150</v>
      </c>
      <c r="G24" s="35">
        <v>1</v>
      </c>
      <c r="H24" s="36">
        <v>1218</v>
      </c>
      <c r="I24" s="37">
        <v>1237</v>
      </c>
      <c r="J24" s="38">
        <f>H24/I24</f>
        <v>0.98464025869038</v>
      </c>
      <c r="K24" s="39" t="s">
        <v>106</v>
      </c>
      <c r="L24" s="35">
        <f t="shared" si="1"/>
        <v>1</v>
      </c>
      <c r="M24" s="36">
        <v>763.5</v>
      </c>
      <c r="N24" s="36">
        <v>748.1</v>
      </c>
      <c r="O24" s="38">
        <f t="shared" si="2"/>
        <v>1.0205854832241679</v>
      </c>
      <c r="P24" s="39" t="s">
        <v>106</v>
      </c>
      <c r="Q24" s="35">
        <f t="shared" si="3"/>
        <v>0</v>
      </c>
      <c r="R24" s="40">
        <v>847.5</v>
      </c>
      <c r="S24" s="40">
        <v>353.7</v>
      </c>
      <c r="T24" s="40">
        <v>758.3</v>
      </c>
      <c r="U24" s="40">
        <v>380.9</v>
      </c>
      <c r="V24" s="57">
        <f>(R24/S24)/(T24/U24)</f>
        <v>1.2035788951157096</v>
      </c>
      <c r="W24" s="35">
        <f>IF(V24&lt;1,0,1)</f>
        <v>1</v>
      </c>
      <c r="X24" s="44" t="s">
        <v>15</v>
      </c>
      <c r="Y24" s="42">
        <v>55.8</v>
      </c>
      <c r="Z24" s="42">
        <v>45.1</v>
      </c>
      <c r="AA24" s="38">
        <f t="shared" si="4"/>
        <v>1.2372505543237249</v>
      </c>
      <c r="AB24" s="35">
        <v>-1</v>
      </c>
      <c r="AC24" s="43">
        <v>0</v>
      </c>
      <c r="AD24" s="35"/>
      <c r="AE24" s="40">
        <v>838</v>
      </c>
      <c r="AF24" s="40">
        <v>807.1</v>
      </c>
      <c r="AG24" s="38">
        <f t="shared" si="5"/>
        <v>1.038285218684178</v>
      </c>
      <c r="AH24" s="35">
        <v>0</v>
      </c>
      <c r="AI24" s="40">
        <v>809.5</v>
      </c>
      <c r="AJ24" s="40">
        <v>789.6</v>
      </c>
      <c r="AK24" s="38">
        <f t="shared" si="6"/>
        <v>1.0252026342451874</v>
      </c>
      <c r="AL24" s="45">
        <v>1.05</v>
      </c>
      <c r="AM24" s="35">
        <v>-1</v>
      </c>
      <c r="AN24" s="40">
        <v>2</v>
      </c>
      <c r="AO24" s="40">
        <v>2</v>
      </c>
      <c r="AP24" s="35">
        <v>1</v>
      </c>
      <c r="AQ24" s="40">
        <v>2</v>
      </c>
      <c r="AR24" s="40">
        <v>2</v>
      </c>
      <c r="AS24" s="46">
        <f>AQ24/AR24</f>
        <v>1</v>
      </c>
      <c r="AT24" s="35">
        <v>0</v>
      </c>
      <c r="AU24" s="72" t="s">
        <v>15</v>
      </c>
      <c r="AV24" s="40">
        <v>152.6</v>
      </c>
      <c r="AW24" s="40">
        <v>24.2</v>
      </c>
      <c r="AX24" s="40">
        <v>6.9</v>
      </c>
      <c r="AY24" s="38">
        <f t="shared" si="15"/>
        <v>0.898175397292525</v>
      </c>
      <c r="AZ24" s="35">
        <v>0</v>
      </c>
      <c r="BA24" s="40">
        <v>6</v>
      </c>
      <c r="BB24" s="40">
        <v>5</v>
      </c>
      <c r="BC24" s="38">
        <f t="shared" si="8"/>
        <v>1.2</v>
      </c>
      <c r="BD24" s="35">
        <v>1</v>
      </c>
      <c r="BE24" s="47">
        <v>11</v>
      </c>
      <c r="BF24" s="48">
        <v>1</v>
      </c>
      <c r="BG24" s="49">
        <v>0</v>
      </c>
      <c r="BH24" s="48">
        <v>0</v>
      </c>
      <c r="BI24" s="50">
        <v>0</v>
      </c>
      <c r="BJ24" s="51">
        <v>0</v>
      </c>
      <c r="BK24" s="40">
        <v>0</v>
      </c>
      <c r="BL24" s="35">
        <v>0</v>
      </c>
      <c r="BM24" s="43">
        <v>0</v>
      </c>
      <c r="BN24" s="35">
        <v>0</v>
      </c>
      <c r="BO24" s="40">
        <v>4</v>
      </c>
      <c r="BP24" s="52">
        <v>6</v>
      </c>
      <c r="BQ24" s="35">
        <v>1</v>
      </c>
      <c r="BR24" s="72" t="s">
        <v>15</v>
      </c>
      <c r="BS24" s="40">
        <v>0</v>
      </c>
      <c r="BT24" s="48">
        <v>0</v>
      </c>
      <c r="BU24" s="40">
        <v>0</v>
      </c>
      <c r="BV24" s="48">
        <v>0</v>
      </c>
      <c r="BW24" s="40">
        <v>321.8</v>
      </c>
      <c r="BX24" s="40">
        <v>421.1</v>
      </c>
      <c r="BY24" s="40">
        <v>432.9</v>
      </c>
      <c r="BZ24" s="40">
        <v>581.4</v>
      </c>
      <c r="CA24" s="38">
        <f t="shared" si="9"/>
        <v>1.3485595880561008</v>
      </c>
      <c r="CB24" s="35">
        <v>0.5</v>
      </c>
      <c r="CC24" s="40"/>
      <c r="CD24" s="35">
        <v>0</v>
      </c>
      <c r="CE24" s="40"/>
      <c r="CF24" s="35">
        <v>0</v>
      </c>
      <c r="CG24" s="40">
        <v>4</v>
      </c>
      <c r="CH24" s="40"/>
      <c r="CI24" s="40"/>
      <c r="CJ24" s="38">
        <v>1</v>
      </c>
      <c r="CK24" s="35">
        <v>1</v>
      </c>
      <c r="CL24" s="40">
        <v>0</v>
      </c>
      <c r="CM24" s="35">
        <v>0</v>
      </c>
      <c r="CN24" s="53">
        <v>144.2</v>
      </c>
      <c r="CO24" s="53">
        <v>144.27</v>
      </c>
      <c r="CP24" s="38">
        <f t="shared" si="10"/>
        <v>0.999514798641436</v>
      </c>
      <c r="CQ24" s="35">
        <f>IF(CP24&gt;1,0,1)</f>
        <v>1</v>
      </c>
      <c r="CR24" s="72" t="s">
        <v>15</v>
      </c>
      <c r="CS24" s="40"/>
      <c r="CT24" s="35">
        <v>0</v>
      </c>
      <c r="CU24" s="54"/>
      <c r="CV24" s="35">
        <v>0</v>
      </c>
      <c r="CW24" s="54">
        <v>1</v>
      </c>
      <c r="CX24" s="35">
        <v>-1</v>
      </c>
      <c r="CY24" s="40">
        <v>2</v>
      </c>
      <c r="CZ24" s="35">
        <v>-1</v>
      </c>
      <c r="DA24" s="40">
        <v>1</v>
      </c>
      <c r="DB24" s="40">
        <v>1</v>
      </c>
      <c r="DC24" s="40">
        <v>1</v>
      </c>
      <c r="DD24" s="40">
        <v>1</v>
      </c>
      <c r="DE24" s="40">
        <v>1</v>
      </c>
      <c r="DF24" s="40">
        <v>1</v>
      </c>
      <c r="DG24" s="40">
        <v>1</v>
      </c>
      <c r="DH24" s="40">
        <v>1</v>
      </c>
      <c r="DI24" s="40">
        <v>1</v>
      </c>
      <c r="DJ24" s="40">
        <v>1</v>
      </c>
      <c r="DK24" s="40">
        <v>1</v>
      </c>
      <c r="DL24" s="34">
        <v>11</v>
      </c>
      <c r="DM24" s="55">
        <f t="shared" si="11"/>
        <v>11</v>
      </c>
      <c r="DN24" s="35">
        <f t="shared" si="12"/>
        <v>1</v>
      </c>
      <c r="DO24" s="40">
        <v>1</v>
      </c>
      <c r="DP24" s="35">
        <v>0.5</v>
      </c>
      <c r="DQ24" s="40">
        <v>1</v>
      </c>
      <c r="DR24" s="35">
        <v>0.5</v>
      </c>
      <c r="DS24" s="49">
        <v>1</v>
      </c>
      <c r="DT24" s="58">
        <v>0.5</v>
      </c>
      <c r="DU24" s="40">
        <v>1</v>
      </c>
      <c r="DV24" s="35">
        <v>0.5</v>
      </c>
      <c r="DW24" s="40">
        <v>1</v>
      </c>
      <c r="DX24" s="35">
        <v>0.5</v>
      </c>
      <c r="DY24" s="72" t="s">
        <v>15</v>
      </c>
      <c r="DZ24" s="40">
        <v>1</v>
      </c>
      <c r="EA24" s="35">
        <v>0.5</v>
      </c>
      <c r="EB24" s="40">
        <v>1</v>
      </c>
      <c r="EC24" s="35">
        <v>0.5</v>
      </c>
      <c r="ED24" s="40">
        <v>1</v>
      </c>
      <c r="EE24" s="35">
        <v>0.5</v>
      </c>
      <c r="EF24" s="40">
        <v>1</v>
      </c>
      <c r="EG24" s="35">
        <v>0.5</v>
      </c>
      <c r="EH24" s="40">
        <v>1</v>
      </c>
      <c r="EI24" s="35">
        <v>0.5</v>
      </c>
      <c r="EJ24" s="17">
        <f t="shared" si="13"/>
        <v>11.5</v>
      </c>
      <c r="EK24" s="8"/>
    </row>
    <row r="25" spans="1:141" ht="23.25">
      <c r="A25" s="44" t="s">
        <v>13</v>
      </c>
      <c r="B25" s="30">
        <v>-244.8</v>
      </c>
      <c r="C25" s="30">
        <v>15626.3</v>
      </c>
      <c r="D25" s="32">
        <v>11057.6</v>
      </c>
      <c r="E25" s="33">
        <f t="shared" si="0"/>
        <v>-0.05358198174535427</v>
      </c>
      <c r="F25" s="34" t="s">
        <v>150</v>
      </c>
      <c r="G25" s="35">
        <v>1</v>
      </c>
      <c r="H25" s="36">
        <v>1877.2</v>
      </c>
      <c r="I25" s="37">
        <v>2215</v>
      </c>
      <c r="J25" s="38">
        <f>H25/I25</f>
        <v>0.8474943566591422</v>
      </c>
      <c r="K25" s="39" t="s">
        <v>106</v>
      </c>
      <c r="L25" s="35">
        <f t="shared" si="1"/>
        <v>1</v>
      </c>
      <c r="M25" s="36">
        <v>1013.8</v>
      </c>
      <c r="N25" s="36">
        <v>1284.1</v>
      </c>
      <c r="O25" s="38">
        <f t="shared" si="2"/>
        <v>0.7895023752044233</v>
      </c>
      <c r="P25" s="39" t="s">
        <v>106</v>
      </c>
      <c r="Q25" s="35">
        <f t="shared" si="3"/>
        <v>1</v>
      </c>
      <c r="R25" s="40">
        <v>4327.1</v>
      </c>
      <c r="S25" s="40">
        <v>849.9</v>
      </c>
      <c r="T25" s="40">
        <v>4491.1</v>
      </c>
      <c r="U25" s="40">
        <v>523.8</v>
      </c>
      <c r="V25" s="57">
        <f>(R25/S25)/(T25/U25)</f>
        <v>0.5938022946162894</v>
      </c>
      <c r="W25" s="35">
        <f>IF(V25&lt;1,0,1)</f>
        <v>0</v>
      </c>
      <c r="X25" s="44" t="s">
        <v>13</v>
      </c>
      <c r="Y25" s="42">
        <v>609.3</v>
      </c>
      <c r="Z25" s="42">
        <v>679.2</v>
      </c>
      <c r="AA25" s="38">
        <f t="shared" si="4"/>
        <v>0.8970848056537101</v>
      </c>
      <c r="AB25" s="35">
        <v>1</v>
      </c>
      <c r="AC25" s="43">
        <v>0</v>
      </c>
      <c r="AD25" s="35">
        <v>0</v>
      </c>
      <c r="AE25" s="40">
        <v>4568.7</v>
      </c>
      <c r="AF25" s="40">
        <v>4327.1</v>
      </c>
      <c r="AG25" s="38">
        <f t="shared" si="5"/>
        <v>1.0558341614476208</v>
      </c>
      <c r="AH25" s="35">
        <v>0</v>
      </c>
      <c r="AI25" s="40">
        <v>3409.5</v>
      </c>
      <c r="AJ25" s="40">
        <v>3189.2</v>
      </c>
      <c r="AK25" s="38">
        <f t="shared" si="6"/>
        <v>1.0690768844851375</v>
      </c>
      <c r="AL25" s="45">
        <v>1.05</v>
      </c>
      <c r="AM25" s="35">
        <v>2</v>
      </c>
      <c r="AN25" s="40">
        <v>1</v>
      </c>
      <c r="AO25" s="40">
        <v>1</v>
      </c>
      <c r="AP25" s="35">
        <v>1</v>
      </c>
      <c r="AQ25" s="40">
        <v>1</v>
      </c>
      <c r="AR25" s="40">
        <v>1</v>
      </c>
      <c r="AS25" s="46">
        <f>AQ25/AR25</f>
        <v>1</v>
      </c>
      <c r="AT25" s="35">
        <v>0</v>
      </c>
      <c r="AU25" s="72" t="s">
        <v>13</v>
      </c>
      <c r="AV25" s="40">
        <v>176.3</v>
      </c>
      <c r="AW25" s="40">
        <v>687.5</v>
      </c>
      <c r="AX25" s="40">
        <v>578.9</v>
      </c>
      <c r="AY25" s="38">
        <f t="shared" si="15"/>
        <v>0.6188136188136187</v>
      </c>
      <c r="AZ25" s="35">
        <v>0</v>
      </c>
      <c r="BA25" s="40">
        <v>16</v>
      </c>
      <c r="BB25" s="40">
        <v>16</v>
      </c>
      <c r="BC25" s="38">
        <f t="shared" si="8"/>
        <v>1</v>
      </c>
      <c r="BD25" s="35">
        <v>-1</v>
      </c>
      <c r="BE25" s="47">
        <v>22</v>
      </c>
      <c r="BF25" s="48">
        <v>1</v>
      </c>
      <c r="BG25" s="49">
        <v>0</v>
      </c>
      <c r="BH25" s="48">
        <v>0</v>
      </c>
      <c r="BI25" s="50">
        <v>0</v>
      </c>
      <c r="BJ25" s="51">
        <v>0</v>
      </c>
      <c r="BK25" s="40">
        <v>0</v>
      </c>
      <c r="BL25" s="35">
        <v>0</v>
      </c>
      <c r="BM25" s="43">
        <v>0</v>
      </c>
      <c r="BN25" s="35">
        <v>0</v>
      </c>
      <c r="BO25" s="40">
        <v>6</v>
      </c>
      <c r="BP25" s="52">
        <v>6</v>
      </c>
      <c r="BQ25" s="35">
        <v>1</v>
      </c>
      <c r="BR25" s="72" t="s">
        <v>13</v>
      </c>
      <c r="BS25" s="40">
        <v>0</v>
      </c>
      <c r="BT25" s="48">
        <v>0</v>
      </c>
      <c r="BU25" s="40">
        <v>0</v>
      </c>
      <c r="BV25" s="48">
        <v>0</v>
      </c>
      <c r="BW25" s="40">
        <v>1371</v>
      </c>
      <c r="BX25" s="40">
        <v>923.4</v>
      </c>
      <c r="BY25" s="40">
        <v>1257.9</v>
      </c>
      <c r="BZ25" s="40">
        <v>3765.9</v>
      </c>
      <c r="CA25" s="38">
        <f t="shared" si="9"/>
        <v>2.8912637906810694</v>
      </c>
      <c r="CB25" s="35">
        <v>0</v>
      </c>
      <c r="CC25" s="40"/>
      <c r="CD25" s="35">
        <v>0</v>
      </c>
      <c r="CE25" s="40"/>
      <c r="CF25" s="35">
        <v>0</v>
      </c>
      <c r="CG25" s="40">
        <v>10</v>
      </c>
      <c r="CH25" s="40"/>
      <c r="CI25" s="40"/>
      <c r="CJ25" s="38">
        <f>(CG25-CH25-CI25)/4</f>
        <v>2.5</v>
      </c>
      <c r="CK25" s="35">
        <v>0</v>
      </c>
      <c r="CL25" s="40">
        <v>0</v>
      </c>
      <c r="CM25" s="35">
        <v>0</v>
      </c>
      <c r="CN25" s="53">
        <v>920.7</v>
      </c>
      <c r="CO25" s="53">
        <v>764.18</v>
      </c>
      <c r="CP25" s="38">
        <f t="shared" si="10"/>
        <v>1.2048208537255622</v>
      </c>
      <c r="CQ25" s="35">
        <f>IF(CP25&gt;1,0,1)</f>
        <v>0</v>
      </c>
      <c r="CR25" s="72" t="s">
        <v>13</v>
      </c>
      <c r="CS25" s="40"/>
      <c r="CT25" s="35">
        <v>0</v>
      </c>
      <c r="CU25" s="54"/>
      <c r="CV25" s="35">
        <v>0</v>
      </c>
      <c r="CW25" s="59"/>
      <c r="CX25" s="35">
        <v>0</v>
      </c>
      <c r="CY25" s="40"/>
      <c r="CZ25" s="35">
        <v>0</v>
      </c>
      <c r="DA25" s="40">
        <v>0</v>
      </c>
      <c r="DB25" s="40">
        <v>1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  <c r="DJ25" s="40">
        <v>0</v>
      </c>
      <c r="DK25" s="40">
        <v>0</v>
      </c>
      <c r="DL25" s="34">
        <v>11</v>
      </c>
      <c r="DM25" s="55">
        <f t="shared" si="11"/>
        <v>1</v>
      </c>
      <c r="DN25" s="35">
        <f t="shared" si="12"/>
        <v>0</v>
      </c>
      <c r="DO25" s="40">
        <v>1</v>
      </c>
      <c r="DP25" s="35">
        <v>0.5</v>
      </c>
      <c r="DQ25" s="40">
        <v>0</v>
      </c>
      <c r="DR25" s="35">
        <v>0</v>
      </c>
      <c r="DS25" s="49">
        <v>0</v>
      </c>
      <c r="DT25" s="35">
        <v>0</v>
      </c>
      <c r="DU25" s="40">
        <v>0</v>
      </c>
      <c r="DV25" s="35">
        <v>0</v>
      </c>
      <c r="DW25" s="40">
        <v>0</v>
      </c>
      <c r="DX25" s="35">
        <v>0</v>
      </c>
      <c r="DY25" s="72" t="s">
        <v>13</v>
      </c>
      <c r="DZ25" s="40">
        <v>0</v>
      </c>
      <c r="EA25" s="35">
        <v>0</v>
      </c>
      <c r="EB25" s="40">
        <v>0</v>
      </c>
      <c r="EC25" s="35">
        <v>0</v>
      </c>
      <c r="ED25" s="40">
        <v>1</v>
      </c>
      <c r="EE25" s="35">
        <v>0.5</v>
      </c>
      <c r="EF25" s="40">
        <v>1</v>
      </c>
      <c r="EG25" s="35">
        <v>0.5</v>
      </c>
      <c r="EH25" s="40">
        <v>1</v>
      </c>
      <c r="EI25" s="35">
        <v>0.5</v>
      </c>
      <c r="EJ25" s="17">
        <f t="shared" si="13"/>
        <v>10</v>
      </c>
      <c r="EK25" s="8"/>
    </row>
    <row r="26" spans="1:141" ht="23.25">
      <c r="A26" s="44" t="s">
        <v>27</v>
      </c>
      <c r="B26" s="30">
        <v>-354.9</v>
      </c>
      <c r="C26" s="30">
        <v>2031.8</v>
      </c>
      <c r="D26" s="32">
        <v>73.3</v>
      </c>
      <c r="E26" s="33">
        <f t="shared" si="0"/>
        <v>-0.18121010977789123</v>
      </c>
      <c r="F26" s="34" t="s">
        <v>150</v>
      </c>
      <c r="G26" s="35">
        <f>IF(E26&gt;0.1,0,1)</f>
        <v>1</v>
      </c>
      <c r="H26" s="36">
        <v>1168.4</v>
      </c>
      <c r="I26" s="37"/>
      <c r="J26" s="38">
        <v>1</v>
      </c>
      <c r="K26" s="39" t="s">
        <v>106</v>
      </c>
      <c r="L26" s="35">
        <f t="shared" si="1"/>
        <v>1</v>
      </c>
      <c r="M26" s="36">
        <v>745</v>
      </c>
      <c r="N26" s="36">
        <v>720.9</v>
      </c>
      <c r="O26" s="38">
        <f t="shared" si="2"/>
        <v>1.033430434179498</v>
      </c>
      <c r="P26" s="39" t="s">
        <v>106</v>
      </c>
      <c r="Q26" s="35">
        <v>1</v>
      </c>
      <c r="R26" s="40">
        <v>1804.8</v>
      </c>
      <c r="S26" s="40">
        <v>0</v>
      </c>
      <c r="T26" s="40">
        <v>1772.7</v>
      </c>
      <c r="U26" s="40">
        <v>0</v>
      </c>
      <c r="V26" s="57">
        <v>0</v>
      </c>
      <c r="W26" s="35">
        <v>1</v>
      </c>
      <c r="X26" s="44" t="s">
        <v>27</v>
      </c>
      <c r="Y26" s="42">
        <v>193.9</v>
      </c>
      <c r="Z26" s="42">
        <v>227.3</v>
      </c>
      <c r="AA26" s="38">
        <f t="shared" si="4"/>
        <v>0.8530576330840299</v>
      </c>
      <c r="AB26" s="35">
        <v>1</v>
      </c>
      <c r="AC26" s="43">
        <v>0</v>
      </c>
      <c r="AD26" s="35">
        <v>0</v>
      </c>
      <c r="AE26" s="40">
        <v>1958.5</v>
      </c>
      <c r="AF26" s="40">
        <v>2208.5</v>
      </c>
      <c r="AG26" s="38">
        <f t="shared" si="5"/>
        <v>0.8868009961512339</v>
      </c>
      <c r="AH26" s="35">
        <v>-1</v>
      </c>
      <c r="AI26" s="40">
        <v>1862</v>
      </c>
      <c r="AJ26" s="40">
        <v>1909</v>
      </c>
      <c r="AK26" s="38">
        <f t="shared" si="6"/>
        <v>0.9753797799895233</v>
      </c>
      <c r="AL26" s="45">
        <v>1.05</v>
      </c>
      <c r="AM26" s="35">
        <v>-1</v>
      </c>
      <c r="AN26" s="40">
        <v>0</v>
      </c>
      <c r="AO26" s="40">
        <v>0</v>
      </c>
      <c r="AP26" s="35">
        <v>1</v>
      </c>
      <c r="AQ26" s="40">
        <v>0</v>
      </c>
      <c r="AR26" s="40">
        <v>0</v>
      </c>
      <c r="AS26" s="46">
        <v>0</v>
      </c>
      <c r="AT26" s="35">
        <v>0</v>
      </c>
      <c r="AU26" s="72" t="s">
        <v>27</v>
      </c>
      <c r="AV26" s="40">
        <v>44.7</v>
      </c>
      <c r="AW26" s="40">
        <v>41.6</v>
      </c>
      <c r="AX26" s="40">
        <v>28.8</v>
      </c>
      <c r="AY26" s="38">
        <f t="shared" si="15"/>
        <v>0.7773913043478261</v>
      </c>
      <c r="AZ26" s="35">
        <v>0</v>
      </c>
      <c r="BA26" s="40">
        <v>23</v>
      </c>
      <c r="BB26" s="40">
        <v>23</v>
      </c>
      <c r="BC26" s="38">
        <f t="shared" si="8"/>
        <v>1</v>
      </c>
      <c r="BD26" s="35">
        <v>-1</v>
      </c>
      <c r="BE26" s="47">
        <v>0</v>
      </c>
      <c r="BF26" s="48">
        <v>0</v>
      </c>
      <c r="BG26" s="49">
        <v>0</v>
      </c>
      <c r="BH26" s="48">
        <v>0</v>
      </c>
      <c r="BI26" s="50">
        <v>0</v>
      </c>
      <c r="BJ26" s="51">
        <v>0</v>
      </c>
      <c r="BK26" s="40">
        <v>0</v>
      </c>
      <c r="BL26" s="35">
        <v>0</v>
      </c>
      <c r="BM26" s="43">
        <v>0</v>
      </c>
      <c r="BN26" s="35">
        <v>0</v>
      </c>
      <c r="BO26" s="40">
        <v>4</v>
      </c>
      <c r="BP26" s="52">
        <v>6</v>
      </c>
      <c r="BQ26" s="35">
        <v>1</v>
      </c>
      <c r="BR26" s="72" t="s">
        <v>27</v>
      </c>
      <c r="BS26" s="40">
        <v>0</v>
      </c>
      <c r="BT26" s="48">
        <v>0</v>
      </c>
      <c r="BU26" s="40">
        <v>0</v>
      </c>
      <c r="BV26" s="48">
        <v>0</v>
      </c>
      <c r="BW26" s="40">
        <v>499.8</v>
      </c>
      <c r="BX26" s="40">
        <v>609</v>
      </c>
      <c r="BY26" s="40">
        <v>601.7</v>
      </c>
      <c r="BZ26" s="40">
        <v>603.4</v>
      </c>
      <c r="CA26" s="38">
        <f t="shared" si="9"/>
        <v>0.962079136881826</v>
      </c>
      <c r="CB26" s="35">
        <v>1</v>
      </c>
      <c r="CC26" s="40"/>
      <c r="CD26" s="35">
        <v>0</v>
      </c>
      <c r="CE26" s="40"/>
      <c r="CF26" s="35">
        <v>0</v>
      </c>
      <c r="CG26" s="40">
        <v>8</v>
      </c>
      <c r="CH26" s="40"/>
      <c r="CI26" s="40"/>
      <c r="CJ26" s="38">
        <f>(CG26-CH26-CI26)/4</f>
        <v>2</v>
      </c>
      <c r="CK26" s="35">
        <v>0</v>
      </c>
      <c r="CL26" s="40">
        <v>0</v>
      </c>
      <c r="CM26" s="35">
        <v>0</v>
      </c>
      <c r="CN26" s="53">
        <v>321.31</v>
      </c>
      <c r="CO26" s="53">
        <v>274.1</v>
      </c>
      <c r="CP26" s="38">
        <f t="shared" si="10"/>
        <v>1.1722364100693177</v>
      </c>
      <c r="CQ26" s="35">
        <f>IF(CP26&gt;1,0,1)</f>
        <v>0</v>
      </c>
      <c r="CR26" s="72" t="s">
        <v>27</v>
      </c>
      <c r="CS26" s="40"/>
      <c r="CT26" s="35">
        <v>0</v>
      </c>
      <c r="CU26" s="54"/>
      <c r="CV26" s="35">
        <v>0</v>
      </c>
      <c r="CW26" s="54">
        <v>4</v>
      </c>
      <c r="CX26" s="35">
        <v>-1</v>
      </c>
      <c r="CY26" s="40">
        <v>1</v>
      </c>
      <c r="CZ26" s="35">
        <v>-1</v>
      </c>
      <c r="DA26" s="40">
        <v>1</v>
      </c>
      <c r="DB26" s="40">
        <v>1</v>
      </c>
      <c r="DC26" s="40">
        <v>1</v>
      </c>
      <c r="DD26" s="40">
        <v>1</v>
      </c>
      <c r="DE26" s="40">
        <v>1</v>
      </c>
      <c r="DF26" s="40">
        <v>1</v>
      </c>
      <c r="DG26" s="40">
        <v>1</v>
      </c>
      <c r="DH26" s="40">
        <v>1</v>
      </c>
      <c r="DI26" s="40">
        <v>1</v>
      </c>
      <c r="DJ26" s="40">
        <v>1</v>
      </c>
      <c r="DK26" s="40">
        <v>1</v>
      </c>
      <c r="DL26" s="34">
        <v>11</v>
      </c>
      <c r="DM26" s="55">
        <f t="shared" si="11"/>
        <v>11</v>
      </c>
      <c r="DN26" s="35">
        <f t="shared" si="12"/>
        <v>1</v>
      </c>
      <c r="DO26" s="40">
        <v>1</v>
      </c>
      <c r="DP26" s="35">
        <v>0.5</v>
      </c>
      <c r="DQ26" s="40">
        <v>1</v>
      </c>
      <c r="DR26" s="35">
        <v>0.5</v>
      </c>
      <c r="DS26" s="49">
        <v>1</v>
      </c>
      <c r="DT26" s="35">
        <v>0.5</v>
      </c>
      <c r="DU26" s="40">
        <v>1</v>
      </c>
      <c r="DV26" s="35">
        <v>0.5</v>
      </c>
      <c r="DW26" s="40">
        <v>1</v>
      </c>
      <c r="DX26" s="35">
        <v>0.5</v>
      </c>
      <c r="DY26" s="72" t="s">
        <v>27</v>
      </c>
      <c r="DZ26" s="40">
        <v>1</v>
      </c>
      <c r="EA26" s="35">
        <v>0.5</v>
      </c>
      <c r="EB26" s="40">
        <v>1</v>
      </c>
      <c r="EC26" s="35">
        <v>0.5</v>
      </c>
      <c r="ED26" s="40">
        <v>1</v>
      </c>
      <c r="EE26" s="35">
        <v>0.5</v>
      </c>
      <c r="EF26" s="40">
        <v>1</v>
      </c>
      <c r="EG26" s="35">
        <v>0.5</v>
      </c>
      <c r="EH26" s="40">
        <v>1</v>
      </c>
      <c r="EI26" s="35">
        <v>0.5</v>
      </c>
      <c r="EJ26" s="17">
        <f>G26+L26+Q26+W26+AB26+AD26+AH26+AM26+AQ26+AP26+AT26+AZ26+BD26+BF26+BH26+BJ26+BL26+BN26+BQ26+BT26+BV26+CB26+CD26+CF26+CK26+CM26+CQ26+CT26+CV26+CX26+CZ26+DN26+DP26+DR26+DT26+DV26+DX26+EA26+EC26+EE26+EG26+EI26</f>
        <v>9</v>
      </c>
      <c r="EK26" s="8"/>
    </row>
    <row r="27" spans="1:141" ht="23.25">
      <c r="A27" s="61"/>
      <c r="B27" s="60"/>
      <c r="C27" s="60"/>
      <c r="D27" s="61"/>
      <c r="E27" s="62"/>
      <c r="F27" s="63"/>
      <c r="G27" s="64"/>
      <c r="H27" s="60"/>
      <c r="I27" s="60"/>
      <c r="J27" s="62"/>
      <c r="K27" s="61"/>
      <c r="L27" s="61"/>
      <c r="M27" s="61"/>
      <c r="N27" s="61"/>
      <c r="O27" s="63"/>
      <c r="P27" s="64"/>
      <c r="Q27" s="64"/>
      <c r="R27" s="61"/>
      <c r="S27" s="64"/>
      <c r="T27" s="61"/>
      <c r="U27" s="61"/>
      <c r="V27" s="62"/>
      <c r="W27" s="65"/>
      <c r="X27" s="61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0">
        <f>SUM(AI9:AI26)</f>
        <v>50663.600000000006</v>
      </c>
      <c r="AJ27" s="60">
        <f>SUM(AJ9:AJ26)</f>
        <v>48031.7</v>
      </c>
      <c r="AK27" s="60"/>
      <c r="AL27" s="66">
        <f>AI27/AJ27</f>
        <v>1.054795062427522</v>
      </c>
      <c r="AM27" s="67">
        <v>0</v>
      </c>
      <c r="AN27" s="64"/>
      <c r="AO27" s="64"/>
      <c r="AP27" s="64"/>
      <c r="AQ27" s="64"/>
      <c r="AR27" s="64"/>
      <c r="AS27" s="64"/>
      <c r="AT27" s="64"/>
      <c r="AU27" s="71"/>
      <c r="AV27" s="64"/>
      <c r="AW27" s="64"/>
      <c r="AX27" s="64"/>
      <c r="AY27" s="64"/>
      <c r="AZ27" s="64"/>
      <c r="BA27" s="68"/>
      <c r="BB27" s="68"/>
      <c r="BC27" s="64"/>
      <c r="BD27" s="64"/>
      <c r="BE27" s="61"/>
      <c r="BF27" s="61"/>
      <c r="BG27" s="61"/>
      <c r="BH27" s="61"/>
      <c r="BI27" s="64"/>
      <c r="BJ27" s="64"/>
      <c r="BK27" s="64"/>
      <c r="BL27" s="64"/>
      <c r="BM27" s="64"/>
      <c r="BN27" s="64"/>
      <c r="BO27" s="69"/>
      <c r="BP27" s="61"/>
      <c r="BQ27" s="61"/>
      <c r="BR27" s="74"/>
      <c r="BS27" s="64"/>
      <c r="BT27" s="64"/>
      <c r="BU27" s="64"/>
      <c r="BV27" s="64"/>
      <c r="BW27" s="61"/>
      <c r="BX27" s="61"/>
      <c r="BY27" s="61"/>
      <c r="BZ27" s="61"/>
      <c r="CA27" s="64"/>
      <c r="CB27" s="70">
        <v>1</v>
      </c>
      <c r="CC27" s="64"/>
      <c r="CD27" s="64"/>
      <c r="CE27" s="64"/>
      <c r="CF27" s="64"/>
      <c r="CG27" s="64"/>
      <c r="CH27" s="64"/>
      <c r="CI27" s="64"/>
      <c r="CJ27" s="64"/>
      <c r="CK27" s="64"/>
      <c r="CL27" s="61"/>
      <c r="CM27" s="64"/>
      <c r="CN27" s="61" t="s">
        <v>146</v>
      </c>
      <c r="CO27" s="61" t="s">
        <v>147</v>
      </c>
      <c r="CP27" s="64"/>
      <c r="CQ27" s="64"/>
      <c r="CR27" s="68"/>
      <c r="CS27" s="64"/>
      <c r="CT27" s="64"/>
      <c r="CU27" s="69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40"/>
      <c r="DM27" s="64"/>
      <c r="DN27" s="64"/>
      <c r="DO27" s="64"/>
      <c r="DP27" s="64"/>
      <c r="DQ27" s="64"/>
      <c r="DR27" s="64"/>
      <c r="DS27" s="64"/>
      <c r="DT27" s="64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8"/>
      <c r="EK27" s="8"/>
    </row>
    <row r="41" ht="12.75">
      <c r="K41" s="78"/>
    </row>
  </sheetData>
  <sheetProtection/>
  <autoFilter ref="A8:EJ27">
    <sortState ref="A9:EJ41">
      <sortCondition descending="1" sortBy="value" ref="EJ9:EJ41"/>
    </sortState>
  </autoFilter>
  <mergeCells count="50">
    <mergeCell ref="EH7:EI7"/>
    <mergeCell ref="A5:U5"/>
    <mergeCell ref="EJ7:EJ8"/>
    <mergeCell ref="CC7:CD7"/>
    <mergeCell ref="DU7:DV7"/>
    <mergeCell ref="DW7:DX7"/>
    <mergeCell ref="EF7:EG7"/>
    <mergeCell ref="DA7:DN7"/>
    <mergeCell ref="EB7:EC7"/>
    <mergeCell ref="CS7:CT7"/>
    <mergeCell ref="CU7:CV7"/>
    <mergeCell ref="DS7:DT7"/>
    <mergeCell ref="DY7:DY8"/>
    <mergeCell ref="S3:V3"/>
    <mergeCell ref="BW7:CB7"/>
    <mergeCell ref="R7:W7"/>
    <mergeCell ref="CE7:CF7"/>
    <mergeCell ref="AV7:AZ7"/>
    <mergeCell ref="BK7:BL7"/>
    <mergeCell ref="BE7:BF7"/>
    <mergeCell ref="BI7:BJ7"/>
    <mergeCell ref="Y7:AB7"/>
    <mergeCell ref="X7:X8"/>
    <mergeCell ref="CG7:CK7"/>
    <mergeCell ref="ED7:EE7"/>
    <mergeCell ref="CN7:CQ7"/>
    <mergeCell ref="DO7:DP7"/>
    <mergeCell ref="DQ7:DR7"/>
    <mergeCell ref="CY7:CZ7"/>
    <mergeCell ref="CW7:CX7"/>
    <mergeCell ref="DZ7:EA7"/>
    <mergeCell ref="BO7:BQ7"/>
    <mergeCell ref="BS7:BT7"/>
    <mergeCell ref="AU7:AU8"/>
    <mergeCell ref="BR7:BR8"/>
    <mergeCell ref="CR7:CR8"/>
    <mergeCell ref="CL7:CM7"/>
    <mergeCell ref="BG7:BH7"/>
    <mergeCell ref="BA7:BD7"/>
    <mergeCell ref="BU7:BV7"/>
    <mergeCell ref="A7:A8"/>
    <mergeCell ref="B7:G7"/>
    <mergeCell ref="AE7:AH7"/>
    <mergeCell ref="AI7:AM7"/>
    <mergeCell ref="AC7:AD7"/>
    <mergeCell ref="BM7:BN7"/>
    <mergeCell ref="H7:L7"/>
    <mergeCell ref="M7:Q7"/>
    <mergeCell ref="AN7:AP7"/>
    <mergeCell ref="AQ7:AT7"/>
  </mergeCells>
  <printOptions/>
  <pageMargins left="0.25" right="0.25" top="0.75" bottom="0.75" header="0.3" footer="0.3"/>
  <pageSetup fitToWidth="0" fitToHeight="1" horizontalDpi="600" verticalDpi="600" orientation="landscape" paperSize="9" scale="45" r:id="rId1"/>
  <headerFooter>
    <oddFooter>&amp;Rстр. &amp;P из &amp;N</oddFooter>
  </headerFooter>
  <colBreaks count="5" manualBreakCount="5">
    <brk id="23" max="65535" man="1"/>
    <brk id="46" max="65535" man="1"/>
    <brk id="69" max="26" man="1"/>
    <brk id="95" max="65535" man="1"/>
    <brk id="12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Оричевского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АСФР</dc:creator>
  <cp:keywords/>
  <dc:description/>
  <cp:lastModifiedBy>Юля Мамаева</cp:lastModifiedBy>
  <cp:lastPrinted>2019-03-29T07:57:29Z</cp:lastPrinted>
  <dcterms:created xsi:type="dcterms:W3CDTF">2010-10-08T10:24:43Z</dcterms:created>
  <dcterms:modified xsi:type="dcterms:W3CDTF">2019-03-29T07:57:33Z</dcterms:modified>
  <cp:category/>
  <cp:version/>
  <cp:contentType/>
  <cp:contentStatus/>
</cp:coreProperties>
</file>